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8850" activeTab="2"/>
  </bookViews>
  <sheets>
    <sheet name="架空管道" sheetId="1" r:id="rId1"/>
    <sheet name="直埋管道" sheetId="2" r:id="rId2"/>
    <sheet name="地沟管道" sheetId="3" r:id="rId3"/>
  </sheets>
  <definedNames/>
  <calcPr fullCalcOnLoad="1"/>
</workbook>
</file>

<file path=xl/sharedStrings.xml><?xml version="1.0" encoding="utf-8"?>
<sst xmlns="http://schemas.openxmlformats.org/spreadsheetml/2006/main" count="352" uniqueCount="209">
  <si>
    <r>
      <t xml:space="preserve">                                </t>
    </r>
    <r>
      <rPr>
        <sz val="12"/>
        <color indexed="52"/>
        <rFont val="宋体"/>
        <family val="0"/>
      </rPr>
      <t>备</t>
    </r>
    <r>
      <rPr>
        <sz val="12"/>
        <color indexed="52"/>
        <rFont val="Times New Roman"/>
        <family val="1"/>
      </rPr>
      <t xml:space="preserve">            </t>
    </r>
    <r>
      <rPr>
        <sz val="12"/>
        <color indexed="52"/>
        <rFont val="宋体"/>
        <family val="0"/>
      </rPr>
      <t>注</t>
    </r>
  </si>
  <si>
    <t>输入</t>
  </si>
  <si>
    <t>二、管壁的热阻</t>
  </si>
  <si>
    <t>三、保温材料的热阻</t>
  </si>
  <si>
    <t>一、从热媒到管内壁的热阻</t>
  </si>
  <si>
    <t>四、从管道保温层外表面到周围介质的热阻</t>
  </si>
  <si>
    <t>五、供热管道的散热损失</t>
  </si>
  <si>
    <r>
      <t>d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</si>
  <si>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</si>
  <si>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</si>
  <si>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</si>
  <si>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z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</si>
  <si>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</si>
  <si>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t>v=</t>
  </si>
  <si>
    <r>
      <t>α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</si>
  <si>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管道内径</t>
    </r>
    <r>
      <rPr>
        <sz val="11"/>
        <rFont val="Times New Roman"/>
        <family val="1"/>
      </rPr>
      <t xml:space="preserve">           m</t>
    </r>
  </si>
  <si>
    <r>
      <t>管材的导热系数</t>
    </r>
    <r>
      <rPr>
        <sz val="11"/>
        <rFont val="Times New Roman"/>
        <family val="1"/>
      </rPr>
      <t xml:space="preserve">        W/m·</t>
    </r>
    <r>
      <rPr>
        <sz val="11"/>
        <rFont val="宋体"/>
        <family val="0"/>
      </rPr>
      <t>℃</t>
    </r>
  </si>
  <si>
    <r>
      <t>λ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</si>
  <si>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保温层外表面的直径</t>
    </r>
    <r>
      <rPr>
        <sz val="11"/>
        <rFont val="Times New Roman"/>
        <family val="1"/>
      </rPr>
      <t xml:space="preserve">           m</t>
    </r>
  </si>
  <si>
    <r>
      <t>保温层外表面附近空气的流动速度</t>
    </r>
    <r>
      <rPr>
        <sz val="11"/>
        <rFont val="Times New Roman"/>
        <family val="1"/>
      </rPr>
      <t xml:space="preserve">  m/s</t>
    </r>
  </si>
  <si>
    <r>
      <t>保温层外表面对空气的放热系数</t>
    </r>
    <r>
      <rPr>
        <sz val="11"/>
        <rFont val="Times New Roman"/>
        <family val="1"/>
      </rPr>
      <t xml:space="preserve">  W/m2·</t>
    </r>
    <r>
      <rPr>
        <sz val="11"/>
        <rFont val="宋体"/>
        <family val="0"/>
      </rPr>
      <t>℃</t>
    </r>
  </si>
  <si>
    <r>
      <t>管道的长度</t>
    </r>
    <r>
      <rPr>
        <sz val="11"/>
        <rFont val="Times New Roman"/>
        <family val="1"/>
      </rPr>
      <t xml:space="preserve">             m</t>
    </r>
  </si>
  <si>
    <r>
      <t>Δ</t>
    </r>
    <r>
      <rPr>
        <sz val="11"/>
        <rFont val="Times New Roman"/>
        <family val="1"/>
      </rPr>
      <t>Q=</t>
    </r>
  </si>
  <si>
    <r>
      <t>α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</si>
  <si>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=1/(3.14×</t>
    </r>
    <r>
      <rPr>
        <sz val="11"/>
        <rFont val="宋体"/>
        <family val="0"/>
      </rPr>
      <t>α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×d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)</t>
    </r>
  </si>
  <si>
    <r>
      <t>λ</t>
    </r>
    <r>
      <rPr>
        <vertAlign val="subscript"/>
        <sz val="11"/>
        <rFont val="Times New Roman"/>
        <family val="1"/>
      </rPr>
      <t>g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</si>
  <si>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=ln(d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/d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)/(2×3.14×</t>
    </r>
    <r>
      <rPr>
        <sz val="11"/>
        <rFont val="宋体"/>
        <family val="0"/>
      </rPr>
      <t>λ</t>
    </r>
    <r>
      <rPr>
        <vertAlign val="subscript"/>
        <sz val="11"/>
        <rFont val="Times New Roman"/>
        <family val="1"/>
      </rPr>
      <t>g</t>
    </r>
    <r>
      <rPr>
        <sz val="11"/>
        <rFont val="Times New Roman"/>
        <family val="1"/>
      </rPr>
      <t>)</t>
    </r>
  </si>
  <si>
    <r>
      <t>R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=ln(d</t>
    </r>
    <r>
      <rPr>
        <vertAlign val="subscript"/>
        <sz val="11"/>
        <rFont val="Times New Roman"/>
        <family val="1"/>
      </rPr>
      <t>z</t>
    </r>
    <r>
      <rPr>
        <sz val="11"/>
        <rFont val="Times New Roman"/>
        <family val="1"/>
      </rPr>
      <t>/d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)/(2×3.14×</t>
    </r>
    <r>
      <rPr>
        <sz val="11"/>
        <rFont val="宋体"/>
        <family val="0"/>
      </rPr>
      <t>λ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)</t>
    </r>
  </si>
  <si>
    <r>
      <t>α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=11.6+7×v</t>
    </r>
    <r>
      <rPr>
        <vertAlign val="superscript"/>
        <sz val="11"/>
        <rFont val="Times New Roman"/>
        <family val="1"/>
      </rPr>
      <t>0.5</t>
    </r>
  </si>
  <si>
    <r>
      <t>R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=1/(3.14×d</t>
    </r>
    <r>
      <rPr>
        <vertAlign val="subscript"/>
        <sz val="11"/>
        <rFont val="Times New Roman"/>
        <family val="1"/>
      </rPr>
      <t>z</t>
    </r>
    <r>
      <rPr>
        <sz val="11"/>
        <rFont val="Times New Roman"/>
        <family val="1"/>
      </rPr>
      <t>×</t>
    </r>
    <r>
      <rPr>
        <sz val="11"/>
        <rFont val="宋体"/>
        <family val="0"/>
      </rPr>
      <t>α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)</t>
    </r>
  </si>
  <si>
    <t>管道附件的散热损失系数</t>
  </si>
  <si>
    <r>
      <t>主要是阀门、补尝器、支座的损失地上敷设取</t>
    </r>
    <r>
      <rPr>
        <sz val="11"/>
        <rFont val="Times New Roman"/>
        <family val="1"/>
      </rPr>
      <t>0.25</t>
    </r>
  </si>
  <si>
    <r>
      <t>保温材料的导热系数</t>
    </r>
    <r>
      <rPr>
        <sz val="11"/>
        <rFont val="Times New Roman"/>
        <family val="1"/>
      </rPr>
      <t xml:space="preserve">       W/m·</t>
    </r>
    <r>
      <rPr>
        <sz val="11"/>
        <rFont val="宋体"/>
        <family val="0"/>
      </rPr>
      <t>℃</t>
    </r>
  </si>
  <si>
    <t>t=</t>
  </si>
  <si>
    <r>
      <t>t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</si>
  <si>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</si>
  <si>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g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</si>
  <si>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Q=(t-t0)×(1+</t>
    </r>
    <r>
      <rPr>
        <sz val="11"/>
        <rFont val="宋体"/>
        <family val="0"/>
      </rPr>
      <t>β</t>
    </r>
    <r>
      <rPr>
        <sz val="11"/>
        <rFont val="Times New Roman"/>
        <family val="1"/>
      </rPr>
      <t>)×l/(Rn</t>
    </r>
    <r>
      <rPr>
        <sz val="11"/>
        <rFont val="宋体"/>
        <family val="0"/>
      </rPr>
      <t>＋</t>
    </r>
    <r>
      <rPr>
        <sz val="11"/>
        <rFont val="Times New Roman"/>
        <family val="1"/>
      </rPr>
      <t>Rg+Rb+Rw)</t>
    </r>
  </si>
  <si>
    <r>
      <t>管道外径</t>
    </r>
    <r>
      <rPr>
        <sz val="11"/>
        <rFont val="Times New Roman"/>
        <family val="1"/>
      </rPr>
      <t xml:space="preserve">                  m</t>
    </r>
  </si>
  <si>
    <r>
      <t>从热媒到管内壁的放热系数</t>
    </r>
    <r>
      <rPr>
        <sz val="11"/>
        <rFont val="Times New Roman"/>
        <family val="1"/>
      </rPr>
      <t xml:space="preserve">     W/m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℃</t>
    </r>
  </si>
  <si>
    <r>
      <t>管道中热媒的温度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℃</t>
    </r>
  </si>
  <si>
    <t>四、土壤的热阻</t>
  </si>
  <si>
    <r>
      <t>从地表面到管中心线的埋设深度</t>
    </r>
    <r>
      <rPr>
        <sz val="11"/>
        <rFont val="Times New Roman"/>
        <family val="1"/>
      </rPr>
      <t xml:space="preserve">      m</t>
    </r>
  </si>
  <si>
    <t>h=</t>
  </si>
  <si>
    <r>
      <t>管子的折算埋深</t>
    </r>
    <r>
      <rPr>
        <sz val="11"/>
        <rFont val="Times New Roman"/>
        <family val="1"/>
      </rPr>
      <t xml:space="preserve">       m</t>
    </r>
  </si>
  <si>
    <t>H=</t>
  </si>
  <si>
    <r>
      <t>土壤的放热系数</t>
    </r>
    <r>
      <rPr>
        <sz val="11"/>
        <rFont val="Times New Roman"/>
        <family val="1"/>
      </rPr>
      <t xml:space="preserve">     W/m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℃</t>
    </r>
  </si>
  <si>
    <r>
      <t>可取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～</t>
    </r>
    <r>
      <rPr>
        <sz val="11"/>
        <rFont val="Times New Roman"/>
        <family val="1"/>
      </rPr>
      <t>15W/m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℃</t>
    </r>
  </si>
  <si>
    <r>
      <t>管材的导热系数</t>
    </r>
    <r>
      <rPr>
        <sz val="11"/>
        <rFont val="Times New Roman"/>
        <family val="1"/>
      </rPr>
      <t xml:space="preserve">        W/m·</t>
    </r>
    <r>
      <rPr>
        <sz val="11"/>
        <rFont val="宋体"/>
        <family val="0"/>
      </rPr>
      <t>℃</t>
    </r>
  </si>
  <si>
    <r>
      <t>当土壤温度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～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℃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中等湿度土壤取</t>
    </r>
    <r>
      <rPr>
        <sz val="11"/>
        <rFont val="Times New Roman"/>
        <family val="1"/>
      </rPr>
      <t>1.2</t>
    </r>
    <r>
      <rPr>
        <sz val="11"/>
        <rFont val="宋体"/>
        <family val="0"/>
      </rPr>
      <t>～</t>
    </r>
    <r>
      <rPr>
        <sz val="11"/>
        <rFont val="Times New Roman"/>
        <family val="1"/>
      </rPr>
      <t>2.5W/m·</t>
    </r>
    <r>
      <rPr>
        <sz val="11"/>
        <rFont val="宋体"/>
        <family val="0"/>
      </rPr>
      <t>℃</t>
    </r>
  </si>
  <si>
    <r>
      <t>R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</si>
  <si>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t>五、单根供热管道的散热损失</t>
  </si>
  <si>
    <r>
      <t>土壤地表面温度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℃</t>
    </r>
  </si>
  <si>
    <r>
      <t>t</t>
    </r>
    <r>
      <rPr>
        <vertAlign val="subscript"/>
        <sz val="11"/>
        <rFont val="Times New Roman"/>
        <family val="1"/>
      </rPr>
      <t>d·b</t>
    </r>
    <r>
      <rPr>
        <sz val="11"/>
        <rFont val="Times New Roman"/>
        <family val="1"/>
      </rPr>
      <t>=</t>
    </r>
  </si>
  <si>
    <r>
      <t>主要是阀门、补尝器、支座的损失直埋敷设取</t>
    </r>
    <r>
      <rPr>
        <sz val="11"/>
        <rFont val="Times New Roman"/>
        <family val="1"/>
      </rPr>
      <t>0.15</t>
    </r>
  </si>
  <si>
    <r>
      <t>Δ</t>
    </r>
    <r>
      <rPr>
        <sz val="11"/>
        <rFont val="Times New Roman"/>
        <family val="1"/>
      </rPr>
      <t>Q=(t-t</t>
    </r>
    <r>
      <rPr>
        <vertAlign val="subscript"/>
        <sz val="11"/>
        <rFont val="Times New Roman"/>
        <family val="1"/>
      </rPr>
      <t>d·b</t>
    </r>
    <r>
      <rPr>
        <sz val="11"/>
        <rFont val="Times New Roman"/>
        <family val="1"/>
      </rPr>
      <t>)×(1+</t>
    </r>
    <r>
      <rPr>
        <sz val="11"/>
        <rFont val="宋体"/>
        <family val="0"/>
      </rPr>
      <t>β</t>
    </r>
    <r>
      <rPr>
        <sz val="11"/>
        <rFont val="Times New Roman"/>
        <family val="1"/>
      </rPr>
      <t>)×l/(R</t>
    </r>
    <r>
      <rPr>
        <vertAlign val="subscript"/>
        <sz val="11"/>
        <rFont val="Times New Roman"/>
        <family val="1"/>
      </rPr>
      <t>n</t>
    </r>
    <r>
      <rPr>
        <sz val="11"/>
        <rFont val="宋体"/>
        <family val="0"/>
      </rPr>
      <t>＋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g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)</t>
    </r>
  </si>
  <si>
    <r>
      <t>λ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</si>
  <si>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r>
      <t>α</t>
    </r>
    <r>
      <rPr>
        <vertAlign val="subscript"/>
        <sz val="11"/>
        <rFont val="Times New Roman"/>
        <family val="1"/>
      </rPr>
      <t>k</t>
    </r>
    <r>
      <rPr>
        <sz val="11"/>
        <rFont val="Times New Roman"/>
        <family val="1"/>
      </rPr>
      <t>=</t>
    </r>
  </si>
  <si>
    <r>
      <t>H=h+</t>
    </r>
    <r>
      <rPr>
        <sz val="11"/>
        <rFont val="宋体"/>
        <family val="0"/>
      </rPr>
      <t>λ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α</t>
    </r>
    <r>
      <rPr>
        <vertAlign val="subscript"/>
        <sz val="11"/>
        <rFont val="Times New Roman"/>
        <family val="1"/>
      </rPr>
      <t>k</t>
    </r>
  </si>
  <si>
    <r>
      <t>R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=ln(2×H/d</t>
    </r>
    <r>
      <rPr>
        <vertAlign val="subscript"/>
        <sz val="11"/>
        <rFont val="Times New Roman"/>
        <family val="1"/>
      </rPr>
      <t>z</t>
    </r>
    <r>
      <rPr>
        <sz val="11"/>
        <rFont val="Times New Roman"/>
        <family val="1"/>
      </rPr>
      <t>+[(2×H/d</t>
    </r>
    <r>
      <rPr>
        <vertAlign val="subscript"/>
        <sz val="11"/>
        <rFont val="Times New Roman"/>
        <family val="1"/>
      </rPr>
      <t>z</t>
    </r>
    <r>
      <rPr>
        <sz val="11"/>
        <rFont val="Times New Roman"/>
        <family val="1"/>
      </rPr>
      <t>)</t>
    </r>
    <r>
      <rPr>
        <vertAlign val="superscript"/>
        <sz val="11"/>
        <rFont val="Times New Roman"/>
        <family val="1"/>
      </rPr>
      <t>2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1]</t>
    </r>
    <r>
      <rPr>
        <vertAlign val="superscript"/>
        <sz val="11"/>
        <rFont val="Times New Roman"/>
        <family val="1"/>
      </rPr>
      <t>0.5</t>
    </r>
    <r>
      <rPr>
        <sz val="11"/>
        <rFont val="Times New Roman"/>
        <family val="1"/>
      </rPr>
      <t>/(2×3.14×</t>
    </r>
    <r>
      <rPr>
        <sz val="11"/>
        <rFont val="宋体"/>
        <family val="0"/>
      </rPr>
      <t>λ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)</t>
    </r>
  </si>
  <si>
    <t>六、双管并行时的附加热阻</t>
  </si>
  <si>
    <r>
      <t>两管之间的距离</t>
    </r>
    <r>
      <rPr>
        <sz val="11"/>
        <rFont val="Times New Roman"/>
        <family val="1"/>
      </rPr>
      <t xml:space="preserve">         m</t>
    </r>
  </si>
  <si>
    <t>b=</t>
  </si>
  <si>
    <t>Rc=</t>
  </si>
  <si>
    <t>七、双管并行时的管道散热损失</t>
  </si>
  <si>
    <r>
      <t>R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=1/(3.14×</t>
    </r>
    <r>
      <rPr>
        <sz val="11"/>
        <rFont val="宋体"/>
        <family val="0"/>
      </rPr>
      <t>α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×d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 xml:space="preserve">) 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此项热阻相对其它数值很小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可忽略</t>
    </r>
    <r>
      <rPr>
        <sz val="10"/>
        <rFont val="Times New Roman"/>
        <family val="1"/>
      </rPr>
      <t>)</t>
    </r>
  </si>
  <si>
    <r>
      <t>R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=ln(d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/d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)/(2×3.14×</t>
    </r>
    <r>
      <rPr>
        <sz val="11"/>
        <rFont val="宋体"/>
        <family val="0"/>
      </rPr>
      <t>λ</t>
    </r>
    <r>
      <rPr>
        <vertAlign val="subscript"/>
        <sz val="11"/>
        <rFont val="Times New Roman"/>
        <family val="1"/>
      </rPr>
      <t>g</t>
    </r>
    <r>
      <rPr>
        <sz val="11"/>
        <rFont val="Times New Roman"/>
        <family val="1"/>
      </rPr>
      <t>)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此项热阻相对其它数值很小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可忽略</t>
    </r>
    <r>
      <rPr>
        <sz val="10"/>
        <rFont val="Times New Roman"/>
        <family val="1"/>
      </rPr>
      <t>)</t>
    </r>
  </si>
  <si>
    <r>
      <t>R</t>
    </r>
    <r>
      <rPr>
        <vertAlign val="subscript"/>
        <sz val="11"/>
        <rFont val="Times New Roman"/>
        <family val="1"/>
      </rPr>
      <t>b·2</t>
    </r>
    <r>
      <rPr>
        <sz val="11"/>
        <rFont val="Times New Roman"/>
        <family val="1"/>
      </rPr>
      <t>=</t>
    </r>
  </si>
  <si>
    <r>
      <t>第一根管道外径</t>
    </r>
    <r>
      <rPr>
        <sz val="11"/>
        <rFont val="Times New Roman"/>
        <family val="1"/>
      </rPr>
      <t xml:space="preserve">        m</t>
    </r>
  </si>
  <si>
    <r>
      <t>第一根管道内径</t>
    </r>
    <r>
      <rPr>
        <sz val="11"/>
        <rFont val="Times New Roman"/>
        <family val="1"/>
      </rPr>
      <t xml:space="preserve">        m</t>
    </r>
  </si>
  <si>
    <r>
      <t>第一根管道保温层外表面的直径</t>
    </r>
    <r>
      <rPr>
        <sz val="11"/>
        <rFont val="Times New Roman"/>
        <family val="1"/>
      </rPr>
      <t xml:space="preserve">      m</t>
    </r>
  </si>
  <si>
    <r>
      <t>R</t>
    </r>
    <r>
      <rPr>
        <vertAlign val="subscript"/>
        <sz val="11"/>
        <rFont val="Times New Roman"/>
        <family val="1"/>
      </rPr>
      <t>n·1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</si>
  <si>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n·1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</si>
  <si>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w·1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</si>
  <si>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g·1</t>
    </r>
    <r>
      <rPr>
        <sz val="11"/>
        <rFont val="Times New Roman"/>
        <family val="1"/>
      </rPr>
      <t>=</t>
    </r>
  </si>
  <si>
    <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</si>
  <si>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第二根管道内径</t>
    </r>
    <r>
      <rPr>
        <sz val="11"/>
        <rFont val="Times New Roman"/>
        <family val="1"/>
      </rPr>
      <t xml:space="preserve">        m</t>
    </r>
  </si>
  <si>
    <r>
      <t>第二根管道外径</t>
    </r>
    <r>
      <rPr>
        <sz val="11"/>
        <rFont val="Times New Roman"/>
        <family val="1"/>
      </rPr>
      <t xml:space="preserve">        m</t>
    </r>
  </si>
  <si>
    <r>
      <t>第二根管道保温层外表面的直径</t>
    </r>
    <r>
      <rPr>
        <sz val="11"/>
        <rFont val="Times New Roman"/>
        <family val="1"/>
      </rPr>
      <t xml:space="preserve">      m</t>
    </r>
  </si>
  <si>
    <r>
      <t>d</t>
    </r>
    <r>
      <rPr>
        <vertAlign val="subscript"/>
        <sz val="11"/>
        <rFont val="Times New Roman"/>
        <family val="1"/>
      </rPr>
      <t>n·2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</si>
  <si>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n·2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</si>
  <si>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w·2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</si>
  <si>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g·2</t>
    </r>
    <r>
      <rPr>
        <sz val="11"/>
        <rFont val="Times New Roman"/>
        <family val="1"/>
      </rPr>
      <t>=</t>
    </r>
  </si>
  <si>
    <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</si>
  <si>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第一根管道中热媒的温度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℃</t>
    </r>
  </si>
  <si>
    <r>
      <t>t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</si>
  <si>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第二根管道中热媒的温度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℃</t>
    </r>
  </si>
  <si>
    <r>
      <t>t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</si>
  <si>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z·1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</si>
  <si>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z·2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</si>
  <si>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b·1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</si>
  <si>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</si>
  <si>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</si>
  <si>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t>架空管线供热管道热损失计算</t>
  </si>
  <si>
    <t>直埋管线供热管道热损失计算</t>
  </si>
  <si>
    <t>地沟管线供热管道热损失计算</t>
  </si>
  <si>
    <r>
      <t>地沟内净横截面面积</t>
    </r>
    <r>
      <rPr>
        <sz val="11"/>
        <rFont val="Times New Roman"/>
        <family val="1"/>
      </rPr>
      <t xml:space="preserve">              m</t>
    </r>
    <r>
      <rPr>
        <vertAlign val="superscript"/>
        <sz val="11"/>
        <rFont val="Times New Roman"/>
        <family val="1"/>
      </rPr>
      <t>2</t>
    </r>
  </si>
  <si>
    <r>
      <t>地沟内净横截面的周长</t>
    </r>
    <r>
      <rPr>
        <sz val="11"/>
        <rFont val="Times New Roman"/>
        <family val="1"/>
      </rPr>
      <t xml:space="preserve">           m</t>
    </r>
  </si>
  <si>
    <r>
      <t>地沟内廓横截面的当量直径</t>
    </r>
    <r>
      <rPr>
        <sz val="11"/>
        <rFont val="Times New Roman"/>
        <family val="1"/>
      </rPr>
      <t xml:space="preserve">         m</t>
    </r>
  </si>
  <si>
    <r>
      <t>保温层外表面对空气的放热系数</t>
    </r>
    <r>
      <rPr>
        <sz val="11"/>
        <rFont val="Times New Roman"/>
        <family val="1"/>
      </rPr>
      <t xml:space="preserve">  W/m2·</t>
    </r>
    <r>
      <rPr>
        <sz val="11"/>
        <rFont val="宋体"/>
        <family val="0"/>
      </rPr>
      <t>℃</t>
    </r>
  </si>
  <si>
    <r>
      <t>沟内壁放热系数</t>
    </r>
    <r>
      <rPr>
        <sz val="11"/>
        <rFont val="Times New Roman"/>
        <family val="1"/>
      </rPr>
      <t xml:space="preserve">          W/m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℃</t>
    </r>
  </si>
  <si>
    <t>五、从沟内空气到沟内壁之间的热阻</t>
  </si>
  <si>
    <r>
      <t>F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</si>
  <si>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=</t>
    </r>
  </si>
  <si>
    <r>
      <t>地沟外横截面积</t>
    </r>
    <r>
      <rPr>
        <sz val="11"/>
        <rFont val="Times New Roman"/>
        <family val="1"/>
      </rPr>
      <t xml:space="preserve">              m</t>
    </r>
    <r>
      <rPr>
        <vertAlign val="superscript"/>
        <sz val="11"/>
        <rFont val="Times New Roman"/>
        <family val="1"/>
      </rPr>
      <t>2</t>
    </r>
  </si>
  <si>
    <r>
      <t>地沟外横截面的周长</t>
    </r>
    <r>
      <rPr>
        <sz val="11"/>
        <rFont val="Times New Roman"/>
        <family val="1"/>
      </rPr>
      <t xml:space="preserve">           m</t>
    </r>
  </si>
  <si>
    <r>
      <t>地沟横截面外表面的当量直径</t>
    </r>
    <r>
      <rPr>
        <sz val="11"/>
        <rFont val="Times New Roman"/>
        <family val="1"/>
      </rPr>
      <t xml:space="preserve">         m</t>
    </r>
  </si>
  <si>
    <r>
      <t>F</t>
    </r>
    <r>
      <rPr>
        <vertAlign val="subscript"/>
        <sz val="11"/>
        <rFont val="Times New Roman"/>
        <family val="1"/>
      </rPr>
      <t>wgo</t>
    </r>
    <r>
      <rPr>
        <sz val="11"/>
        <rFont val="Times New Roman"/>
        <family val="1"/>
      </rPr>
      <t>=</t>
    </r>
  </si>
  <si>
    <r>
      <t>S</t>
    </r>
    <r>
      <rPr>
        <vertAlign val="subscript"/>
        <sz val="11"/>
        <rFont val="Times New Roman"/>
        <family val="1"/>
      </rPr>
      <t>wgo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</si>
  <si>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wgo</t>
    </r>
    <r>
      <rPr>
        <sz val="11"/>
        <rFont val="Times New Roman"/>
        <family val="1"/>
      </rPr>
      <t>=</t>
    </r>
  </si>
  <si>
    <r>
      <t>管材的导热系数</t>
    </r>
    <r>
      <rPr>
        <sz val="11"/>
        <rFont val="Times New Roman"/>
        <family val="1"/>
      </rPr>
      <t xml:space="preserve">        W/m·</t>
    </r>
    <r>
      <rPr>
        <sz val="11"/>
        <rFont val="宋体"/>
        <family val="0"/>
      </rPr>
      <t>℃</t>
    </r>
  </si>
  <si>
    <r>
      <t>地沟壁的导热系数</t>
    </r>
    <r>
      <rPr>
        <sz val="11"/>
        <rFont val="Times New Roman"/>
        <family val="1"/>
      </rPr>
      <t xml:space="preserve">    W/m</t>
    </r>
    <r>
      <rPr>
        <sz val="11"/>
        <rFont val="宋体"/>
        <family val="0"/>
      </rPr>
      <t>·℃</t>
    </r>
  </si>
  <si>
    <t>六、地沟壁的热阻</t>
  </si>
  <si>
    <t>七、土壤的热阻</t>
  </si>
  <si>
    <r>
      <t>S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</si>
  <si>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=4×F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/S</t>
    </r>
    <r>
      <rPr>
        <vertAlign val="subscript"/>
        <sz val="11"/>
        <rFont val="Times New Roman"/>
        <family val="1"/>
      </rPr>
      <t>ngo</t>
    </r>
  </si>
  <si>
    <r>
      <t>α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</si>
  <si>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wgo</t>
    </r>
    <r>
      <rPr>
        <sz val="11"/>
        <rFont val="Times New Roman"/>
        <family val="1"/>
      </rPr>
      <t>=4×F</t>
    </r>
    <r>
      <rPr>
        <vertAlign val="subscript"/>
        <sz val="11"/>
        <rFont val="Times New Roman"/>
        <family val="1"/>
      </rPr>
      <t>wgo</t>
    </r>
    <r>
      <rPr>
        <sz val="11"/>
        <rFont val="Times New Roman"/>
        <family val="1"/>
      </rPr>
      <t>/S</t>
    </r>
    <r>
      <rPr>
        <vertAlign val="subscript"/>
        <sz val="11"/>
        <rFont val="Times New Roman"/>
        <family val="1"/>
      </rPr>
      <t>wgo</t>
    </r>
  </si>
  <si>
    <r>
      <t>λ</t>
    </r>
    <r>
      <rPr>
        <vertAlign val="subscript"/>
        <sz val="11"/>
        <rFont val="Times New Roman"/>
        <family val="1"/>
      </rPr>
      <t>go</t>
    </r>
    <r>
      <rPr>
        <sz val="11"/>
        <rFont val="Times New Roman"/>
        <family val="1"/>
      </rPr>
      <t>=</t>
    </r>
  </si>
  <si>
    <t>八、单根供热管道的散热损失</t>
  </si>
  <si>
    <r>
      <t>R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</si>
  <si>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=R</t>
    </r>
    <r>
      <rPr>
        <vertAlign val="subscript"/>
        <sz val="11"/>
        <rFont val="Times New Roman"/>
        <family val="1"/>
      </rPr>
      <t>n·1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g·1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b·1</t>
    </r>
    <r>
      <rPr>
        <sz val="11"/>
        <rFont val="Times New Roman"/>
        <family val="1"/>
      </rPr>
      <t>+Rt</t>
    </r>
  </si>
  <si>
    <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=R</t>
    </r>
    <r>
      <rPr>
        <vertAlign val="subscript"/>
        <sz val="11"/>
        <rFont val="Times New Roman"/>
        <family val="1"/>
      </rPr>
      <t>n·2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g·2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b·2</t>
    </r>
    <r>
      <rPr>
        <sz val="11"/>
        <rFont val="Times New Roman"/>
        <family val="1"/>
      </rPr>
      <t>+Rt</t>
    </r>
  </si>
  <si>
    <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</si>
  <si>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</si>
  <si>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go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</si>
  <si>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</si>
  <si>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t>九、双管、多管并行时的管道散热损失</t>
  </si>
  <si>
    <r>
      <t>t</t>
    </r>
    <r>
      <rPr>
        <vertAlign val="subscript"/>
        <sz val="11"/>
        <rFont val="Times New Roman"/>
        <family val="1"/>
      </rPr>
      <t>go</t>
    </r>
    <r>
      <rPr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</si>
  <si>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go</t>
    </r>
    <r>
      <rPr>
        <vertAlign val="superscript"/>
        <sz val="11"/>
        <rFont val="宋体"/>
        <family val="0"/>
      </rPr>
      <t>、</t>
    </r>
    <r>
      <rPr>
        <sz val="11"/>
        <rFont val="Times New Roman"/>
        <family val="1"/>
      </rPr>
      <t>=</t>
    </r>
  </si>
  <si>
    <r>
      <t>Q</t>
    </r>
    <r>
      <rPr>
        <vertAlign val="superscript"/>
        <sz val="11"/>
        <rFont val="宋体"/>
        <family val="0"/>
      </rPr>
      <t>、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</si>
  <si>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=1/(3.14×</t>
    </r>
    <r>
      <rPr>
        <sz val="11"/>
        <rFont val="宋体"/>
        <family val="0"/>
      </rPr>
      <t>α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×d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) (</t>
    </r>
    <r>
      <rPr>
        <sz val="11"/>
        <rFont val="宋体"/>
        <family val="0"/>
      </rPr>
      <t>此项热阻相对其它数值很小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可忽略</t>
    </r>
    <r>
      <rPr>
        <sz val="11"/>
        <rFont val="Times New Roman"/>
        <family val="1"/>
      </rPr>
      <t>)</t>
    </r>
  </si>
  <si>
    <r>
      <t>R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=ln(d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/d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>)/(2×3.14×</t>
    </r>
    <r>
      <rPr>
        <sz val="11"/>
        <rFont val="宋体"/>
        <family val="0"/>
      </rPr>
      <t>λ</t>
    </r>
    <r>
      <rPr>
        <vertAlign val="subscript"/>
        <sz val="11"/>
        <rFont val="Times New Roman"/>
        <family val="1"/>
      </rPr>
      <t>g</t>
    </r>
    <r>
      <rPr>
        <sz val="11"/>
        <rFont val="Times New Roman"/>
        <family val="1"/>
      </rPr>
      <t>)(</t>
    </r>
    <r>
      <rPr>
        <sz val="11"/>
        <rFont val="宋体"/>
        <family val="0"/>
      </rPr>
      <t>此项热阻相对其它数值很小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可忽略</t>
    </r>
    <r>
      <rPr>
        <sz val="11"/>
        <rFont val="Times New Roman"/>
        <family val="1"/>
      </rPr>
      <t>)</t>
    </r>
  </si>
  <si>
    <r>
      <t>R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=ln(d</t>
    </r>
    <r>
      <rPr>
        <vertAlign val="subscript"/>
        <sz val="11"/>
        <rFont val="Times New Roman"/>
        <family val="1"/>
      </rPr>
      <t>z</t>
    </r>
    <r>
      <rPr>
        <sz val="11"/>
        <rFont val="Times New Roman"/>
        <family val="1"/>
      </rPr>
      <t>/d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)/(2×3.14×</t>
    </r>
    <r>
      <rPr>
        <sz val="11"/>
        <rFont val="宋体"/>
        <family val="0"/>
      </rPr>
      <t>λ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)</t>
    </r>
  </si>
  <si>
    <r>
      <t>α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=11.6+7×v</t>
    </r>
    <r>
      <rPr>
        <vertAlign val="superscript"/>
        <sz val="11"/>
        <rFont val="Times New Roman"/>
        <family val="1"/>
      </rPr>
      <t>0.5</t>
    </r>
  </si>
  <si>
    <r>
      <t>R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=1/(3.14×d</t>
    </r>
    <r>
      <rPr>
        <vertAlign val="subscript"/>
        <sz val="11"/>
        <rFont val="Times New Roman"/>
        <family val="1"/>
      </rPr>
      <t>z</t>
    </r>
    <r>
      <rPr>
        <sz val="11"/>
        <rFont val="Times New Roman"/>
        <family val="1"/>
      </rPr>
      <t>×</t>
    </r>
    <r>
      <rPr>
        <sz val="11"/>
        <rFont val="宋体"/>
        <family val="0"/>
      </rPr>
      <t>α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)</t>
    </r>
  </si>
  <si>
    <r>
      <t>可近似取</t>
    </r>
    <r>
      <rPr>
        <sz val="11"/>
        <rFont val="Times New Roman"/>
        <family val="1"/>
      </rPr>
      <t>12 W/m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℃</t>
    </r>
  </si>
  <si>
    <r>
      <t>R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=1/(3.14×</t>
    </r>
    <r>
      <rPr>
        <sz val="11"/>
        <rFont val="宋体"/>
        <family val="0"/>
      </rPr>
      <t>α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×d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)</t>
    </r>
  </si>
  <si>
    <r>
      <t>R</t>
    </r>
    <r>
      <rPr>
        <vertAlign val="subscript"/>
        <sz val="11"/>
        <rFont val="Times New Roman"/>
        <family val="1"/>
      </rPr>
      <t>go</t>
    </r>
    <r>
      <rPr>
        <sz val="11"/>
        <rFont val="Times New Roman"/>
        <family val="1"/>
      </rPr>
      <t>=ln(d</t>
    </r>
    <r>
      <rPr>
        <vertAlign val="subscript"/>
        <sz val="11"/>
        <rFont val="Times New Roman"/>
        <family val="1"/>
      </rPr>
      <t>wgo</t>
    </r>
    <r>
      <rPr>
        <sz val="11"/>
        <rFont val="Times New Roman"/>
        <family val="1"/>
      </rPr>
      <t>/d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)/(2×3.14×</t>
    </r>
    <r>
      <rPr>
        <sz val="11"/>
        <rFont val="宋体"/>
        <family val="0"/>
      </rPr>
      <t>λ</t>
    </r>
    <r>
      <rPr>
        <vertAlign val="subscript"/>
        <sz val="11"/>
        <rFont val="Times New Roman"/>
        <family val="1"/>
      </rPr>
      <t>go</t>
    </r>
    <r>
      <rPr>
        <sz val="11"/>
        <rFont val="Times New Roman"/>
        <family val="1"/>
      </rPr>
      <t>)</t>
    </r>
  </si>
  <si>
    <r>
      <t>H=h+</t>
    </r>
    <r>
      <rPr>
        <sz val="11"/>
        <rFont val="宋体"/>
        <family val="0"/>
      </rPr>
      <t>λ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α</t>
    </r>
    <r>
      <rPr>
        <vertAlign val="subscript"/>
        <sz val="11"/>
        <rFont val="Times New Roman"/>
        <family val="1"/>
      </rPr>
      <t>k</t>
    </r>
  </si>
  <si>
    <r>
      <t>R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=ln(2×H/d</t>
    </r>
    <r>
      <rPr>
        <vertAlign val="subscript"/>
        <sz val="11"/>
        <rFont val="Times New Roman"/>
        <family val="1"/>
      </rPr>
      <t>z</t>
    </r>
    <r>
      <rPr>
        <sz val="11"/>
        <rFont val="Times New Roman"/>
        <family val="1"/>
      </rPr>
      <t>+[(2×H/d</t>
    </r>
    <r>
      <rPr>
        <vertAlign val="subscript"/>
        <sz val="11"/>
        <rFont val="Times New Roman"/>
        <family val="1"/>
      </rPr>
      <t>z</t>
    </r>
    <r>
      <rPr>
        <sz val="11"/>
        <rFont val="Times New Roman"/>
        <family val="1"/>
      </rPr>
      <t>)</t>
    </r>
    <r>
      <rPr>
        <vertAlign val="superscript"/>
        <sz val="11"/>
        <rFont val="Times New Roman"/>
        <family val="1"/>
      </rPr>
      <t>2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1]</t>
    </r>
    <r>
      <rPr>
        <vertAlign val="superscript"/>
        <sz val="11"/>
        <rFont val="Times New Roman"/>
        <family val="1"/>
      </rPr>
      <t>0.5</t>
    </r>
    <r>
      <rPr>
        <sz val="11"/>
        <rFont val="Times New Roman"/>
        <family val="1"/>
      </rPr>
      <t>/(2×3.14×</t>
    </r>
    <r>
      <rPr>
        <sz val="11"/>
        <rFont val="宋体"/>
        <family val="0"/>
      </rPr>
      <t>λ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)</t>
    </r>
  </si>
  <si>
    <r>
      <t>主要是阀门、补尝器、支座的损失地沟敷设取</t>
    </r>
    <r>
      <rPr>
        <sz val="11"/>
        <rFont val="Times New Roman"/>
        <family val="1"/>
      </rPr>
      <t>0.20</t>
    </r>
  </si>
  <si>
    <r>
      <t>Δ</t>
    </r>
    <r>
      <rPr>
        <sz val="11"/>
        <rFont val="Times New Roman"/>
        <family val="1"/>
      </rPr>
      <t>Q=(t-t</t>
    </r>
    <r>
      <rPr>
        <vertAlign val="subscript"/>
        <sz val="11"/>
        <rFont val="Times New Roman"/>
        <family val="1"/>
      </rPr>
      <t>d·b</t>
    </r>
    <r>
      <rPr>
        <sz val="11"/>
        <rFont val="Times New Roman"/>
        <family val="1"/>
      </rPr>
      <t>)×(1+</t>
    </r>
    <r>
      <rPr>
        <sz val="11"/>
        <rFont val="宋体"/>
        <family val="0"/>
      </rPr>
      <t>β</t>
    </r>
    <r>
      <rPr>
        <sz val="11"/>
        <rFont val="Times New Roman"/>
        <family val="1"/>
      </rPr>
      <t>)×l/(R</t>
    </r>
    <r>
      <rPr>
        <vertAlign val="subscript"/>
        <sz val="11"/>
        <rFont val="Times New Roman"/>
        <family val="1"/>
      </rPr>
      <t>n</t>
    </r>
    <r>
      <rPr>
        <sz val="11"/>
        <rFont val="宋体"/>
        <family val="0"/>
      </rPr>
      <t>＋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g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go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)</t>
    </r>
  </si>
  <si>
    <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=R</t>
    </r>
    <r>
      <rPr>
        <vertAlign val="subscript"/>
        <sz val="11"/>
        <rFont val="Times New Roman"/>
        <family val="1"/>
      </rPr>
      <t>n·1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g·1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b·1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w·1</t>
    </r>
  </si>
  <si>
    <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=R</t>
    </r>
    <r>
      <rPr>
        <vertAlign val="subscript"/>
        <sz val="11"/>
        <rFont val="Times New Roman"/>
        <family val="1"/>
      </rPr>
      <t>n·2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g·2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b·2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w·2</t>
    </r>
  </si>
  <si>
    <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=R</t>
    </r>
    <r>
      <rPr>
        <vertAlign val="subscript"/>
        <sz val="11"/>
        <rFont val="Times New Roman"/>
        <family val="1"/>
      </rPr>
      <t>ngo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go</t>
    </r>
    <r>
      <rPr>
        <sz val="11"/>
        <rFont val="Times New Roman"/>
        <family val="1"/>
      </rPr>
      <t>+R</t>
    </r>
    <r>
      <rPr>
        <vertAlign val="subscript"/>
        <sz val="11"/>
        <rFont val="Times New Roman"/>
        <family val="1"/>
      </rPr>
      <t>t</t>
    </r>
  </si>
  <si>
    <r>
      <t>按设计规定要求不高于</t>
    </r>
    <r>
      <rPr>
        <sz val="11"/>
        <rFont val="Times New Roman"/>
        <family val="1"/>
      </rPr>
      <t xml:space="preserve">40 </t>
    </r>
    <r>
      <rPr>
        <sz val="11"/>
        <rFont val="宋体"/>
        <family val="0"/>
      </rPr>
      <t>℃</t>
    </r>
  </si>
  <si>
    <r>
      <t>第一根管道中热媒的温度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℃</t>
    </r>
  </si>
  <si>
    <r>
      <t>第一根管道内径</t>
    </r>
    <r>
      <rPr>
        <sz val="11"/>
        <rFont val="Times New Roman"/>
        <family val="1"/>
      </rPr>
      <t xml:space="preserve">        m</t>
    </r>
  </si>
  <si>
    <r>
      <t>第一根管道外径</t>
    </r>
    <r>
      <rPr>
        <sz val="11"/>
        <rFont val="Times New Roman"/>
        <family val="1"/>
      </rPr>
      <t xml:space="preserve">        m</t>
    </r>
  </si>
  <si>
    <r>
      <t>第一根管道保温层外表面的直径</t>
    </r>
    <r>
      <rPr>
        <sz val="11"/>
        <rFont val="Times New Roman"/>
        <family val="1"/>
      </rPr>
      <t xml:space="preserve">      m</t>
    </r>
  </si>
  <si>
    <r>
      <t>地沟内空气温度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℃</t>
    </r>
  </si>
  <si>
    <r>
      <t>则地沟内管道的总散热损失</t>
    </r>
    <r>
      <rPr>
        <sz val="11"/>
        <color indexed="10"/>
        <rFont val="Times New Roman"/>
        <family val="1"/>
      </rPr>
      <t xml:space="preserve">       W</t>
    </r>
  </si>
  <si>
    <r>
      <t>当地沟通风时，保证其内的温度为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℃</t>
    </r>
  </si>
  <si>
    <r>
      <t>则通风系统的通风排热水量为</t>
    </r>
    <r>
      <rPr>
        <sz val="11"/>
        <color indexed="10"/>
        <rFont val="Times New Roman"/>
        <family val="1"/>
      </rPr>
      <t xml:space="preserve">    W</t>
    </r>
  </si>
  <si>
    <r>
      <t>d</t>
    </r>
    <r>
      <rPr>
        <vertAlign val="subscript"/>
        <sz val="11"/>
        <rFont val="Times New Roman"/>
        <family val="1"/>
      </rPr>
      <t>n·1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</si>
  <si>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n·1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</si>
  <si>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w·1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</si>
  <si>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g·1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</si>
  <si>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z·1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</si>
  <si>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b·1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</si>
  <si>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w·1</t>
    </r>
    <r>
      <rPr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</si>
  <si>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</si>
  <si>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n·2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</si>
  <si>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n·2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</si>
  <si>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w·2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</si>
  <si>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g·2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</si>
  <si>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b·2</t>
    </r>
    <r>
      <rPr>
        <sz val="11"/>
        <rFont val="Times New Roman"/>
        <family val="1"/>
      </rPr>
      <t>=</t>
    </r>
  </si>
  <si>
    <r>
      <t>R</t>
    </r>
    <r>
      <rPr>
        <vertAlign val="subscript"/>
        <sz val="11"/>
        <rFont val="Times New Roman"/>
        <family val="1"/>
      </rPr>
      <t>w·2</t>
    </r>
    <r>
      <rPr>
        <sz val="11"/>
        <rFont val="Times New Roman"/>
        <family val="1"/>
      </rPr>
      <t>=</t>
    </r>
  </si>
  <si>
    <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</si>
  <si>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t>Q=</t>
  </si>
  <si>
    <r>
      <t>第一根管道从热媒到沟内空气的总热阻</t>
    </r>
    <r>
      <rPr>
        <sz val="11"/>
        <color indexed="14"/>
        <rFont val="Times New Roman"/>
        <family val="1"/>
      </rPr>
      <t xml:space="preserve"> m·</t>
    </r>
    <r>
      <rPr>
        <sz val="11"/>
        <color indexed="14"/>
        <rFont val="宋体"/>
        <family val="0"/>
      </rPr>
      <t>℃</t>
    </r>
    <r>
      <rPr>
        <sz val="11"/>
        <color indexed="14"/>
        <rFont val="Times New Roman"/>
        <family val="1"/>
      </rPr>
      <t>/W</t>
    </r>
  </si>
  <si>
    <r>
      <t>第二根管道从热媒到沟内空气的总热阻</t>
    </r>
    <r>
      <rPr>
        <sz val="11"/>
        <color indexed="14"/>
        <rFont val="Times New Roman"/>
        <family val="1"/>
      </rPr>
      <t xml:space="preserve"> m·</t>
    </r>
    <r>
      <rPr>
        <sz val="11"/>
        <color indexed="14"/>
        <rFont val="宋体"/>
        <family val="0"/>
      </rPr>
      <t>℃</t>
    </r>
    <r>
      <rPr>
        <sz val="11"/>
        <color indexed="14"/>
        <rFont val="Times New Roman"/>
        <family val="1"/>
      </rPr>
      <t>/W</t>
    </r>
  </si>
  <si>
    <r>
      <t>从地沟内空气到室外空气的热阻</t>
    </r>
    <r>
      <rPr>
        <sz val="11"/>
        <color indexed="14"/>
        <rFont val="Times New Roman"/>
        <family val="1"/>
      </rPr>
      <t xml:space="preserve">  m·</t>
    </r>
    <r>
      <rPr>
        <sz val="11"/>
        <color indexed="14"/>
        <rFont val="宋体"/>
        <family val="0"/>
      </rPr>
      <t>℃</t>
    </r>
    <r>
      <rPr>
        <sz val="11"/>
        <color indexed="14"/>
        <rFont val="Times New Roman"/>
        <family val="1"/>
      </rPr>
      <t>/W</t>
    </r>
  </si>
  <si>
    <r>
      <t>第一根管道从热媒到管内壁的热阻</t>
    </r>
    <r>
      <rPr>
        <sz val="11"/>
        <color indexed="48"/>
        <rFont val="Times New Roman"/>
        <family val="1"/>
      </rPr>
      <t xml:space="preserve">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</si>
  <si>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第一根管壁的热阻</t>
    </r>
    <r>
      <rPr>
        <sz val="11"/>
        <color indexed="48"/>
        <rFont val="Times New Roman"/>
        <family val="1"/>
      </rPr>
      <t xml:space="preserve">       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</si>
  <si>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第一根管道保温材料的热阻</t>
    </r>
    <r>
      <rPr>
        <sz val="11"/>
        <color indexed="48"/>
        <rFont val="Times New Roman"/>
        <family val="1"/>
      </rPr>
      <t xml:space="preserve">      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</si>
  <si>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第一根从保温层外表面到沟内空气的热阻</t>
    </r>
    <r>
      <rPr>
        <sz val="11"/>
        <color indexed="48"/>
        <rFont val="Times New Roman"/>
        <family val="1"/>
      </rPr>
      <t>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</si>
  <si>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第二根管道从热媒到管内壁的热阻</t>
    </r>
    <r>
      <rPr>
        <sz val="11"/>
        <color indexed="48"/>
        <rFont val="Times New Roman"/>
        <family val="1"/>
      </rPr>
      <t xml:space="preserve">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</si>
  <si>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第二根管壁的热阻</t>
    </r>
    <r>
      <rPr>
        <sz val="11"/>
        <color indexed="48"/>
        <rFont val="Times New Roman"/>
        <family val="1"/>
      </rPr>
      <t xml:space="preserve">       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</si>
  <si>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第二根管道保温材料的热阻</t>
    </r>
    <r>
      <rPr>
        <sz val="11"/>
        <color indexed="48"/>
        <rFont val="Times New Roman"/>
        <family val="1"/>
      </rPr>
      <t xml:space="preserve">      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</si>
  <si>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第二根从保温层外表面到沟内空气的热阻</t>
    </r>
    <r>
      <rPr>
        <sz val="11"/>
        <color indexed="48"/>
        <rFont val="Times New Roman"/>
        <family val="1"/>
      </rPr>
      <t>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</si>
  <si>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q1=[(t</t>
    </r>
    <r>
      <rPr>
        <vertAlign val="subscript"/>
        <sz val="11"/>
        <rFont val="Times New Roman"/>
        <family val="1"/>
      </rPr>
      <t>1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t</t>
    </r>
    <r>
      <rPr>
        <vertAlign val="subscript"/>
        <sz val="11"/>
        <rFont val="Times New Roman"/>
        <family val="1"/>
      </rPr>
      <t>d·b</t>
    </r>
    <r>
      <rPr>
        <sz val="11"/>
        <rFont val="Times New Roman"/>
        <family val="1"/>
      </rPr>
      <t>)×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2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(t</t>
    </r>
    <r>
      <rPr>
        <vertAlign val="subscript"/>
        <sz val="11"/>
        <rFont val="Times New Roman"/>
        <family val="1"/>
      </rPr>
      <t>2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t</t>
    </r>
    <r>
      <rPr>
        <vertAlign val="subscript"/>
        <sz val="11"/>
        <rFont val="Times New Roman"/>
        <family val="1"/>
      </rPr>
      <t>d·b</t>
    </r>
    <r>
      <rPr>
        <sz val="11"/>
        <rFont val="Times New Roman"/>
        <family val="1"/>
      </rPr>
      <t>)×R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]/(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×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2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c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</si>
  <si>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q2=[(t</t>
    </r>
    <r>
      <rPr>
        <vertAlign val="subscript"/>
        <sz val="11"/>
        <rFont val="Times New Roman"/>
        <family val="1"/>
      </rPr>
      <t>2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t</t>
    </r>
    <r>
      <rPr>
        <vertAlign val="subscript"/>
        <sz val="11"/>
        <rFont val="Times New Roman"/>
        <family val="1"/>
      </rPr>
      <t>d·b</t>
    </r>
    <r>
      <rPr>
        <sz val="11"/>
        <rFont val="Times New Roman"/>
        <family val="1"/>
      </rPr>
      <t>)×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1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(t</t>
    </r>
    <r>
      <rPr>
        <vertAlign val="subscript"/>
        <sz val="11"/>
        <rFont val="Times New Roman"/>
        <family val="1"/>
      </rPr>
      <t>1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t</t>
    </r>
    <r>
      <rPr>
        <vertAlign val="subscript"/>
        <sz val="11"/>
        <rFont val="Times New Roman"/>
        <family val="1"/>
      </rPr>
      <t>d·b</t>
    </r>
    <r>
      <rPr>
        <sz val="11"/>
        <rFont val="Times New Roman"/>
        <family val="1"/>
      </rPr>
      <t>)×R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]/(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×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2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c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</si>
  <si>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L=</t>
  </si>
  <si>
    <r>
      <t>从热媒到管内壁的热阻</t>
    </r>
    <r>
      <rPr>
        <sz val="11"/>
        <color indexed="48"/>
        <rFont val="Times New Roman"/>
        <family val="1"/>
      </rPr>
      <t xml:space="preserve">        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</si>
  <si>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管壁的热阻</t>
    </r>
    <r>
      <rPr>
        <sz val="11"/>
        <color indexed="48"/>
        <rFont val="Times New Roman"/>
        <family val="1"/>
      </rPr>
      <t xml:space="preserve">              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</si>
  <si>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保温材料的热阻</t>
    </r>
    <r>
      <rPr>
        <sz val="11"/>
        <color indexed="48"/>
        <rFont val="Times New Roman"/>
        <family val="1"/>
      </rPr>
      <t xml:space="preserve">          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</si>
  <si>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从保温层外表面到沟内介质的热阻</t>
    </r>
    <r>
      <rPr>
        <sz val="11"/>
        <color indexed="48"/>
        <rFont val="Times New Roman"/>
        <family val="1"/>
      </rPr>
      <t xml:space="preserve"> 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</si>
  <si>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从沟内空气到沟内壁之间的热阻</t>
    </r>
    <r>
      <rPr>
        <sz val="11"/>
        <color indexed="48"/>
        <rFont val="Times New Roman"/>
        <family val="1"/>
      </rPr>
      <t xml:space="preserve"> m</t>
    </r>
    <r>
      <rPr>
        <sz val="11"/>
        <color indexed="48"/>
        <rFont val="宋体"/>
        <family val="0"/>
      </rPr>
      <t>·℃</t>
    </r>
    <r>
      <rPr>
        <sz val="11"/>
        <color indexed="48"/>
        <rFont val="Times New Roman"/>
        <family val="1"/>
      </rPr>
      <t>/W</t>
    </r>
  </si>
  <si>
    <r>
      <t>地沟壁的热阻</t>
    </r>
    <r>
      <rPr>
        <sz val="11"/>
        <color indexed="48"/>
        <rFont val="Times New Roman"/>
        <family val="1"/>
      </rPr>
      <t xml:space="preserve">        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</si>
  <si>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土壤的热阻</t>
    </r>
    <r>
      <rPr>
        <sz val="11"/>
        <color indexed="48"/>
        <rFont val="Times New Roman"/>
        <family val="1"/>
      </rPr>
      <t xml:space="preserve">         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</si>
  <si>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供热管道的散热损失</t>
    </r>
    <r>
      <rPr>
        <sz val="11"/>
        <color indexed="10"/>
        <rFont val="Times New Roman"/>
        <family val="1"/>
      </rPr>
      <t xml:space="preserve">          W</t>
    </r>
  </si>
  <si>
    <r>
      <t>附加热阻</t>
    </r>
    <r>
      <rPr>
        <sz val="11"/>
        <color indexed="48"/>
        <rFont val="Times New Roman"/>
        <family val="1"/>
      </rPr>
      <t xml:space="preserve">          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</si>
  <si>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第一根管道的总热阻</t>
    </r>
    <r>
      <rPr>
        <sz val="11"/>
        <color indexed="10"/>
        <rFont val="Times New Roman"/>
        <family val="1"/>
      </rPr>
      <t xml:space="preserve">        m·</t>
    </r>
    <r>
      <rPr>
        <sz val="11"/>
        <color indexed="10"/>
        <rFont val="宋体"/>
        <family val="0"/>
      </rPr>
      <t>℃</t>
    </r>
    <r>
      <rPr>
        <sz val="11"/>
        <color indexed="10"/>
        <rFont val="Times New Roman"/>
        <family val="1"/>
      </rPr>
      <t>/W</t>
    </r>
  </si>
  <si>
    <r>
      <t>第二根管道的总热阻</t>
    </r>
    <r>
      <rPr>
        <sz val="11"/>
        <color indexed="10"/>
        <rFont val="Times New Roman"/>
        <family val="1"/>
      </rPr>
      <t xml:space="preserve">        m·</t>
    </r>
    <r>
      <rPr>
        <sz val="11"/>
        <color indexed="10"/>
        <rFont val="宋体"/>
        <family val="0"/>
      </rPr>
      <t>℃</t>
    </r>
    <r>
      <rPr>
        <sz val="11"/>
        <color indexed="10"/>
        <rFont val="Times New Roman"/>
        <family val="1"/>
      </rPr>
      <t>/W</t>
    </r>
  </si>
  <si>
    <r>
      <t>则第一根管道的单位长度散热损失</t>
    </r>
    <r>
      <rPr>
        <sz val="11"/>
        <color indexed="61"/>
        <rFont val="Times New Roman"/>
        <family val="1"/>
      </rPr>
      <t xml:space="preserve">       W</t>
    </r>
  </si>
  <si>
    <r>
      <t>则第二根管道的单位长度散热损失</t>
    </r>
    <r>
      <rPr>
        <sz val="11"/>
        <color indexed="61"/>
        <rFont val="Times New Roman"/>
        <family val="1"/>
      </rPr>
      <t xml:space="preserve">       W</t>
    </r>
  </si>
  <si>
    <r>
      <t>则管道的总散热损失</t>
    </r>
    <r>
      <rPr>
        <sz val="11"/>
        <color indexed="10"/>
        <rFont val="Times New Roman"/>
        <family val="1"/>
      </rPr>
      <t xml:space="preserve">           W</t>
    </r>
  </si>
  <si>
    <t>Q=(q1+q2)×L</t>
  </si>
  <si>
    <r>
      <t>从保温层外表面到周围介质的热阻</t>
    </r>
    <r>
      <rPr>
        <sz val="11"/>
        <color indexed="48"/>
        <rFont val="Times New Roman"/>
        <family val="1"/>
      </rPr>
      <t xml:space="preserve">  m·</t>
    </r>
    <r>
      <rPr>
        <sz val="11"/>
        <color indexed="48"/>
        <rFont val="宋体"/>
        <family val="0"/>
      </rPr>
      <t>℃</t>
    </r>
    <r>
      <rPr>
        <sz val="11"/>
        <color indexed="48"/>
        <rFont val="Times New Roman"/>
        <family val="1"/>
      </rPr>
      <t>/W</t>
    </r>
  </si>
  <si>
    <r>
      <t>管道周围环境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空气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温度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℃</t>
    </r>
  </si>
  <si>
    <r>
      <t>供热管道的散热损失</t>
    </r>
    <r>
      <rPr>
        <sz val="11"/>
        <color indexed="10"/>
        <rFont val="Times New Roman"/>
        <family val="1"/>
      </rPr>
      <t xml:space="preserve">             W</t>
    </r>
  </si>
  <si>
    <r>
      <t>t</t>
    </r>
    <r>
      <rPr>
        <vertAlign val="subscript"/>
        <sz val="11"/>
        <rFont val="Times New Roman"/>
        <family val="1"/>
      </rPr>
      <t>d·b</t>
    </r>
    <r>
      <rPr>
        <sz val="11"/>
        <rFont val="Times New Roman"/>
        <family val="1"/>
      </rPr>
      <t>=</t>
    </r>
  </si>
  <si>
    <r>
      <t>Q=(t</t>
    </r>
    <r>
      <rPr>
        <vertAlign val="subscript"/>
        <sz val="11"/>
        <rFont val="Times New Roman"/>
        <family val="1"/>
      </rPr>
      <t>go</t>
    </r>
    <r>
      <rPr>
        <sz val="11"/>
        <rFont val="Times New Roman"/>
        <family val="1"/>
      </rPr>
      <t>-t</t>
    </r>
    <r>
      <rPr>
        <vertAlign val="subscript"/>
        <sz val="11"/>
        <rFont val="Times New Roman"/>
        <family val="1"/>
      </rPr>
      <t>d·b</t>
    </r>
    <r>
      <rPr>
        <sz val="11"/>
        <rFont val="Times New Roman"/>
        <family val="1"/>
      </rPr>
      <t>)/R</t>
    </r>
    <r>
      <rPr>
        <vertAlign val="subscript"/>
        <sz val="11"/>
        <rFont val="Times New Roman"/>
        <family val="1"/>
      </rPr>
      <t>0</t>
    </r>
  </si>
  <si>
    <r>
      <t>t</t>
    </r>
    <r>
      <rPr>
        <vertAlign val="subscript"/>
        <sz val="11"/>
        <rFont val="Times New Roman"/>
        <family val="1"/>
      </rPr>
      <t>go</t>
    </r>
    <r>
      <rPr>
        <sz val="11"/>
        <rFont val="Times New Roman"/>
        <family val="1"/>
      </rPr>
      <t>=(t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+t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+···+t</t>
    </r>
    <r>
      <rPr>
        <vertAlign val="subscript"/>
        <sz val="11"/>
        <rFont val="Times New Roman"/>
        <family val="1"/>
      </rPr>
      <t>d·b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)/(1/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+1/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+···+1/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)</t>
    </r>
  </si>
  <si>
    <r>
      <t>β</t>
    </r>
    <r>
      <rPr>
        <sz val="11"/>
        <rFont val="Times New Roman"/>
        <family val="1"/>
      </rPr>
      <t>=</t>
    </r>
  </si>
  <si>
    <t>L=</t>
  </si>
  <si>
    <r>
      <t>Q</t>
    </r>
    <r>
      <rPr>
        <vertAlign val="superscript"/>
        <sz val="11"/>
        <rFont val="宋体"/>
        <family val="0"/>
      </rPr>
      <t>、</t>
    </r>
    <r>
      <rPr>
        <sz val="11"/>
        <rFont val="Times New Roman"/>
        <family val="1"/>
      </rPr>
      <t>=[(t1-t</t>
    </r>
    <r>
      <rPr>
        <vertAlign val="subscript"/>
        <sz val="11"/>
        <rFont val="Times New Roman"/>
        <family val="1"/>
      </rPr>
      <t>go</t>
    </r>
    <r>
      <rPr>
        <vertAlign val="superscript"/>
        <sz val="11"/>
        <rFont val="宋体"/>
        <family val="0"/>
      </rPr>
      <t>、</t>
    </r>
    <r>
      <rPr>
        <sz val="11"/>
        <rFont val="Times New Roman"/>
        <family val="1"/>
      </rPr>
      <t>)/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+(t2-t</t>
    </r>
    <r>
      <rPr>
        <vertAlign val="subscript"/>
        <sz val="11"/>
        <rFont val="Times New Roman"/>
        <family val="1"/>
      </rPr>
      <t>go</t>
    </r>
    <r>
      <rPr>
        <vertAlign val="superscript"/>
        <sz val="11"/>
        <rFont val="宋体"/>
        <family val="0"/>
      </rPr>
      <t>、</t>
    </r>
    <r>
      <rPr>
        <sz val="11"/>
        <rFont val="Times New Roman"/>
        <family val="1"/>
      </rPr>
      <t>)/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+···+(t</t>
    </r>
    <r>
      <rPr>
        <vertAlign val="subscript"/>
        <sz val="11"/>
        <rFont val="Times New Roman"/>
        <family val="1"/>
      </rPr>
      <t>go</t>
    </r>
    <r>
      <rPr>
        <vertAlign val="superscript"/>
        <sz val="11"/>
        <rFont val="宋体"/>
        <family val="0"/>
      </rPr>
      <t>、</t>
    </r>
    <r>
      <rPr>
        <sz val="11"/>
        <rFont val="Times New Roman"/>
        <family val="1"/>
      </rPr>
      <t>-t</t>
    </r>
    <r>
      <rPr>
        <vertAlign val="subscript"/>
        <sz val="11"/>
        <rFont val="Times New Roman"/>
        <family val="1"/>
      </rPr>
      <t>d·b</t>
    </r>
    <r>
      <rPr>
        <sz val="11"/>
        <rFont val="Times New Roman"/>
        <family val="1"/>
      </rPr>
      <t>)/</t>
    </r>
    <r>
      <rPr>
        <sz val="11"/>
        <rFont val="宋体"/>
        <family val="0"/>
      </rPr>
      <t>∑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]×(1+</t>
    </r>
    <r>
      <rPr>
        <sz val="11"/>
        <rFont val="宋体"/>
        <family val="0"/>
      </rPr>
      <t>β</t>
    </r>
    <r>
      <rPr>
        <sz val="11"/>
        <rFont val="Times New Roman"/>
        <family val="1"/>
      </rPr>
      <t>)×L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</si>
</sst>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0000"/>
    <numFmt numFmtId="180" formatCode="0.000_);[Red]\(0.000\)"/>
    <numFmt numFmtId="181" formatCode="0.000000000000000_);[Red]\(0.000000000000000\)"/>
    <numFmt numFmtId="182" formatCode="0.00000000000000_);[Red]\(0.0000000000000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0.0000_);[Red]\(0.0000\)"/>
    <numFmt numFmtId="193" formatCode="0.00000000"/>
    <numFmt numFmtId="194" formatCode="0.0000000"/>
    <numFmt numFmtId="195" formatCode="0.0000E+00"/>
    <numFmt numFmtId="196" formatCode="0.000E+00"/>
    <numFmt numFmtId="197" formatCode="0.0"/>
    <numFmt numFmtId="198" formatCode="0.00_);[Red]\(0.00\)"/>
    <numFmt numFmtId="199" formatCode="0.0_);[Red]\(0.0\)"/>
  </numFmts>
  <fonts count="25">
    <font>
      <sz val="12"/>
      <name val="宋体"/>
      <family val="0"/>
    </font>
    <font>
      <b/>
      <sz val="20"/>
      <name val="隶书"/>
      <family val="3"/>
    </font>
    <font>
      <sz val="9"/>
      <name val="宋体"/>
      <family val="0"/>
    </font>
    <font>
      <b/>
      <sz val="18"/>
      <name val="隶书"/>
      <family val="3"/>
    </font>
    <font>
      <b/>
      <sz val="11"/>
      <name val="宋体"/>
      <family val="0"/>
    </font>
    <font>
      <b/>
      <sz val="11"/>
      <color indexed="11"/>
      <name val="宋体"/>
      <family val="0"/>
    </font>
    <font>
      <sz val="12"/>
      <color indexed="52"/>
      <name val="Times New Roman"/>
      <family val="1"/>
    </font>
    <font>
      <sz val="12"/>
      <color indexed="5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vertAlign val="superscript"/>
      <sz val="11"/>
      <name val="宋体"/>
      <family val="0"/>
    </font>
    <font>
      <sz val="11"/>
      <color indexed="14"/>
      <name val="宋体"/>
      <family val="0"/>
    </font>
    <font>
      <sz val="11"/>
      <color indexed="14"/>
      <name val="Times New Roman"/>
      <family val="1"/>
    </font>
    <font>
      <sz val="11"/>
      <color indexed="48"/>
      <name val="宋体"/>
      <family val="0"/>
    </font>
    <font>
      <sz val="11"/>
      <color indexed="48"/>
      <name val="Times New Roman"/>
      <family val="1"/>
    </font>
    <font>
      <sz val="12"/>
      <color indexed="48"/>
      <name val="宋体"/>
      <family val="0"/>
    </font>
    <font>
      <sz val="11"/>
      <color indexed="61"/>
      <name val="宋体"/>
      <family val="0"/>
    </font>
    <font>
      <sz val="11"/>
      <color indexed="6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left"/>
    </xf>
    <xf numFmtId="196" fontId="9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/>
    </xf>
    <xf numFmtId="180" fontId="8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2" fillId="0" borderId="0" xfId="0" applyFont="1" applyAlignment="1">
      <alignment/>
    </xf>
    <xf numFmtId="0" fontId="20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/>
    </xf>
    <xf numFmtId="197" fontId="8" fillId="0" borderId="1" xfId="0" applyNumberFormat="1" applyFont="1" applyBorder="1" applyAlignment="1">
      <alignment horizontal="center" vertical="center"/>
    </xf>
    <xf numFmtId="197" fontId="8" fillId="0" borderId="1" xfId="0" applyNumberFormat="1" applyFont="1" applyBorder="1" applyAlignment="1">
      <alignment horizontal="center"/>
    </xf>
    <xf numFmtId="199" fontId="8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21" sqref="E21"/>
    </sheetView>
  </sheetViews>
  <sheetFormatPr defaultColWidth="9.00390625" defaultRowHeight="14.25"/>
  <cols>
    <col min="1" max="1" width="37.125" style="0" customWidth="1"/>
    <col min="2" max="2" width="8.25390625" style="0" customWidth="1"/>
    <col min="3" max="3" width="7.50390625" style="0" customWidth="1"/>
    <col min="4" max="4" width="6.50390625" style="0" customWidth="1"/>
    <col min="5" max="5" width="41.875" style="0" customWidth="1"/>
  </cols>
  <sheetData>
    <row r="1" spans="1:5" ht="25.5">
      <c r="A1" s="45" t="s">
        <v>93</v>
      </c>
      <c r="B1" s="46"/>
      <c r="C1" s="46"/>
      <c r="D1" s="46"/>
      <c r="E1" s="47"/>
    </row>
    <row r="2" spans="1:5" ht="15.75">
      <c r="A2" s="43" t="s">
        <v>4</v>
      </c>
      <c r="B2" s="44"/>
      <c r="C2" s="44"/>
      <c r="D2" s="44"/>
      <c r="E2" s="1" t="s">
        <v>0</v>
      </c>
    </row>
    <row r="3" spans="1:5" ht="16.5" customHeight="1">
      <c r="A3" s="2" t="s">
        <v>39</v>
      </c>
      <c r="B3" s="8" t="s">
        <v>23</v>
      </c>
      <c r="C3" s="4">
        <v>1</v>
      </c>
      <c r="D3" s="5" t="s">
        <v>1</v>
      </c>
      <c r="E3" s="6"/>
    </row>
    <row r="4" spans="1:5" ht="16.5" customHeight="1">
      <c r="A4" s="7" t="s">
        <v>15</v>
      </c>
      <c r="B4" s="3" t="s">
        <v>7</v>
      </c>
      <c r="C4" s="4">
        <v>0.207</v>
      </c>
      <c r="D4" s="5" t="s">
        <v>1</v>
      </c>
      <c r="E4" s="6"/>
    </row>
    <row r="5" spans="1:5" ht="16.5" customHeight="1">
      <c r="A5" s="37" t="s">
        <v>185</v>
      </c>
      <c r="B5" s="3" t="s">
        <v>8</v>
      </c>
      <c r="C5" s="8">
        <f>1/(3.14*C3*C4)</f>
        <v>1.5385088771962214</v>
      </c>
      <c r="D5" s="5"/>
      <c r="E5" s="10" t="s">
        <v>24</v>
      </c>
    </row>
    <row r="6" spans="1:5" ht="16.5" customHeight="1">
      <c r="A6" s="43" t="s">
        <v>2</v>
      </c>
      <c r="B6" s="44"/>
      <c r="C6" s="44"/>
      <c r="D6" s="44"/>
      <c r="E6" s="7"/>
    </row>
    <row r="7" spans="1:5" ht="16.5" customHeight="1">
      <c r="A7" s="2" t="s">
        <v>16</v>
      </c>
      <c r="B7" s="8" t="s">
        <v>25</v>
      </c>
      <c r="C7" s="13">
        <v>165</v>
      </c>
      <c r="D7" s="5" t="s">
        <v>1</v>
      </c>
      <c r="E7" s="11"/>
    </row>
    <row r="8" spans="1:5" ht="16.5" customHeight="1">
      <c r="A8" s="2" t="s">
        <v>38</v>
      </c>
      <c r="B8" s="3" t="s">
        <v>9</v>
      </c>
      <c r="C8" s="13">
        <v>0.219</v>
      </c>
      <c r="D8" s="5" t="s">
        <v>1</v>
      </c>
      <c r="E8" s="11"/>
    </row>
    <row r="9" spans="1:5" ht="16.5" customHeight="1">
      <c r="A9" s="37" t="s">
        <v>186</v>
      </c>
      <c r="B9" s="3" t="s">
        <v>36</v>
      </c>
      <c r="C9" s="14">
        <f>LN(C8/C4)/(2*3.14*C7)</f>
        <v>5.4384227515085676E-05</v>
      </c>
      <c r="D9" s="2"/>
      <c r="E9" s="10" t="s">
        <v>26</v>
      </c>
    </row>
    <row r="10" spans="1:5" ht="16.5" customHeight="1">
      <c r="A10" s="43" t="s">
        <v>3</v>
      </c>
      <c r="B10" s="44"/>
      <c r="C10" s="44"/>
      <c r="D10" s="44"/>
      <c r="E10" s="12"/>
    </row>
    <row r="11" spans="1:5" ht="16.5" customHeight="1">
      <c r="A11" s="2" t="s">
        <v>32</v>
      </c>
      <c r="B11" s="8" t="s">
        <v>17</v>
      </c>
      <c r="C11" s="13">
        <v>0.1</v>
      </c>
      <c r="D11" s="5" t="s">
        <v>1</v>
      </c>
      <c r="E11" s="11"/>
    </row>
    <row r="12" spans="1:5" ht="16.5" customHeight="1">
      <c r="A12" s="2" t="s">
        <v>18</v>
      </c>
      <c r="B12" s="3" t="s">
        <v>11</v>
      </c>
      <c r="C12" s="15">
        <v>0.319</v>
      </c>
      <c r="D12" s="5" t="s">
        <v>1</v>
      </c>
      <c r="E12" s="11"/>
    </row>
    <row r="13" spans="1:5" ht="16.5" customHeight="1">
      <c r="A13" s="37" t="s">
        <v>187</v>
      </c>
      <c r="B13" s="3" t="s">
        <v>10</v>
      </c>
      <c r="C13" s="14">
        <f>LN(C12/C8)/(2*3.14*C11)</f>
        <v>0.5989161989941778</v>
      </c>
      <c r="D13" s="2"/>
      <c r="E13" s="10" t="s">
        <v>27</v>
      </c>
    </row>
    <row r="14" spans="1:5" ht="16.5" customHeight="1">
      <c r="A14" s="43" t="s">
        <v>5</v>
      </c>
      <c r="B14" s="44"/>
      <c r="C14" s="44"/>
      <c r="D14" s="44"/>
      <c r="E14" s="12"/>
    </row>
    <row r="15" spans="1:5" ht="16.5" customHeight="1">
      <c r="A15" s="2" t="s">
        <v>19</v>
      </c>
      <c r="B15" s="3" t="s">
        <v>13</v>
      </c>
      <c r="C15" s="13">
        <v>3</v>
      </c>
      <c r="D15" s="5" t="s">
        <v>1</v>
      </c>
      <c r="E15" s="11"/>
    </row>
    <row r="16" spans="1:5" ht="16.5" customHeight="1">
      <c r="A16" s="2" t="s">
        <v>20</v>
      </c>
      <c r="B16" s="8" t="s">
        <v>14</v>
      </c>
      <c r="C16" s="16">
        <f>11.6+7+SQRT(C15)</f>
        <v>20.33205080756888</v>
      </c>
      <c r="D16" s="2"/>
      <c r="E16" s="7" t="s">
        <v>28</v>
      </c>
    </row>
    <row r="17" spans="1:5" ht="16.5" customHeight="1">
      <c r="A17" s="37" t="s">
        <v>200</v>
      </c>
      <c r="B17" s="3" t="s">
        <v>12</v>
      </c>
      <c r="C17" s="14">
        <f>1/(3.14*C12*C16)</f>
        <v>0.04910192092681758</v>
      </c>
      <c r="D17" s="2"/>
      <c r="E17" s="10" t="s">
        <v>29</v>
      </c>
    </row>
    <row r="18" spans="1:5" ht="16.5" customHeight="1">
      <c r="A18" s="43" t="s">
        <v>6</v>
      </c>
      <c r="B18" s="44"/>
      <c r="C18" s="44"/>
      <c r="D18" s="44"/>
      <c r="E18" s="12"/>
    </row>
    <row r="19" spans="1:5" ht="16.5" customHeight="1">
      <c r="A19" s="9" t="s">
        <v>40</v>
      </c>
      <c r="B19" s="3" t="s">
        <v>33</v>
      </c>
      <c r="C19" s="13">
        <v>200</v>
      </c>
      <c r="D19" s="5" t="s">
        <v>1</v>
      </c>
      <c r="E19" s="11"/>
    </row>
    <row r="20" spans="1:5" ht="16.5" customHeight="1">
      <c r="A20" s="9" t="s">
        <v>201</v>
      </c>
      <c r="B20" s="3" t="s">
        <v>34</v>
      </c>
      <c r="C20" s="13">
        <v>20</v>
      </c>
      <c r="D20" s="5" t="s">
        <v>1</v>
      </c>
      <c r="E20" s="11"/>
    </row>
    <row r="21" spans="1:5" ht="16.5" customHeight="1">
      <c r="A21" s="2" t="s">
        <v>21</v>
      </c>
      <c r="B21" s="3" t="s">
        <v>207</v>
      </c>
      <c r="C21" s="13">
        <v>100</v>
      </c>
      <c r="D21" s="5" t="s">
        <v>1</v>
      </c>
      <c r="E21" s="11"/>
    </row>
    <row r="22" spans="1:5" ht="16.5" customHeight="1">
      <c r="A22" s="2" t="s">
        <v>30</v>
      </c>
      <c r="B22" s="8" t="s">
        <v>35</v>
      </c>
      <c r="C22" s="13">
        <v>0.25</v>
      </c>
      <c r="D22" s="5" t="s">
        <v>1</v>
      </c>
      <c r="E22" s="11" t="s">
        <v>31</v>
      </c>
    </row>
    <row r="23" spans="1:5" ht="16.5" customHeight="1">
      <c r="A23" s="27" t="s">
        <v>202</v>
      </c>
      <c r="B23" s="8" t="s">
        <v>22</v>
      </c>
      <c r="C23" s="16">
        <f>(C19-C20)*(1+C22)*C21/(C5+C9+C13+C17)</f>
        <v>10290.035482769299</v>
      </c>
      <c r="D23" s="2"/>
      <c r="E23" s="7" t="s">
        <v>37</v>
      </c>
    </row>
  </sheetData>
  <mergeCells count="6">
    <mergeCell ref="A14:D14"/>
    <mergeCell ref="A18:D18"/>
    <mergeCell ref="A1:E1"/>
    <mergeCell ref="A2:D2"/>
    <mergeCell ref="A6:D6"/>
    <mergeCell ref="A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1">
      <selection activeCell="C25" sqref="C25"/>
    </sheetView>
  </sheetViews>
  <sheetFormatPr defaultColWidth="9.00390625" defaultRowHeight="14.25"/>
  <cols>
    <col min="1" max="1" width="35.50390625" style="0" customWidth="1"/>
    <col min="2" max="2" width="8.75390625" style="0" customWidth="1"/>
    <col min="3" max="3" width="11.375" style="0" customWidth="1"/>
    <col min="5" max="5" width="45.75390625" style="0" customWidth="1"/>
  </cols>
  <sheetData>
    <row r="1" spans="1:5" ht="25.5">
      <c r="A1" s="45" t="s">
        <v>94</v>
      </c>
      <c r="B1" s="46"/>
      <c r="C1" s="46"/>
      <c r="D1" s="46"/>
      <c r="E1" s="47"/>
    </row>
    <row r="2" spans="1:5" ht="15.75">
      <c r="A2" s="43" t="s">
        <v>4</v>
      </c>
      <c r="B2" s="44"/>
      <c r="C2" s="44"/>
      <c r="D2" s="44"/>
      <c r="E2" s="1" t="s">
        <v>0</v>
      </c>
    </row>
    <row r="3" spans="1:5" ht="18">
      <c r="A3" s="2" t="s">
        <v>39</v>
      </c>
      <c r="B3" s="8" t="s">
        <v>23</v>
      </c>
      <c r="C3" s="19">
        <v>300</v>
      </c>
      <c r="D3" s="5" t="s">
        <v>1</v>
      </c>
      <c r="E3" s="6"/>
    </row>
    <row r="4" spans="1:5" ht="16.5">
      <c r="A4" s="7" t="s">
        <v>15</v>
      </c>
      <c r="B4" s="3" t="s">
        <v>7</v>
      </c>
      <c r="C4" s="4">
        <v>0.207</v>
      </c>
      <c r="D4" s="5" t="s">
        <v>1</v>
      </c>
      <c r="E4" s="6"/>
    </row>
    <row r="5" spans="1:5" ht="16.5">
      <c r="A5" s="37" t="s">
        <v>185</v>
      </c>
      <c r="B5" s="3" t="s">
        <v>8</v>
      </c>
      <c r="C5" s="21">
        <f>1/(3.14*C3*C4)</f>
        <v>0.005128362923987405</v>
      </c>
      <c r="D5" s="5"/>
      <c r="E5" s="10" t="s">
        <v>65</v>
      </c>
    </row>
    <row r="6" spans="1:5" ht="14.25">
      <c r="A6" s="43" t="s">
        <v>2</v>
      </c>
      <c r="B6" s="44"/>
      <c r="C6" s="44"/>
      <c r="D6" s="44"/>
      <c r="E6" s="7"/>
    </row>
    <row r="7" spans="1:5" ht="16.5">
      <c r="A7" s="2" t="s">
        <v>16</v>
      </c>
      <c r="B7" s="8" t="s">
        <v>25</v>
      </c>
      <c r="C7" s="13">
        <v>165</v>
      </c>
      <c r="D7" s="5" t="s">
        <v>1</v>
      </c>
      <c r="E7" s="11"/>
    </row>
    <row r="8" spans="1:5" ht="16.5">
      <c r="A8" s="2" t="s">
        <v>38</v>
      </c>
      <c r="B8" s="3" t="s">
        <v>9</v>
      </c>
      <c r="C8" s="13">
        <v>0.219</v>
      </c>
      <c r="D8" s="5" t="s">
        <v>1</v>
      </c>
      <c r="E8" s="11"/>
    </row>
    <row r="9" spans="1:5" ht="16.5">
      <c r="A9" s="37" t="s">
        <v>186</v>
      </c>
      <c r="B9" s="3" t="s">
        <v>36</v>
      </c>
      <c r="C9" s="26">
        <f>LN(C8/C4)/(2*3.14*C7)</f>
        <v>5.4384227515085676E-05</v>
      </c>
      <c r="D9" s="2"/>
      <c r="E9" s="10" t="s">
        <v>66</v>
      </c>
    </row>
    <row r="10" spans="1:5" ht="14.25">
      <c r="A10" s="43" t="s">
        <v>3</v>
      </c>
      <c r="B10" s="44"/>
      <c r="C10" s="44"/>
      <c r="D10" s="44"/>
      <c r="E10" s="12"/>
    </row>
    <row r="11" spans="1:5" ht="16.5">
      <c r="A11" s="2" t="s">
        <v>32</v>
      </c>
      <c r="B11" s="8" t="s">
        <v>17</v>
      </c>
      <c r="C11" s="13">
        <v>0.1</v>
      </c>
      <c r="D11" s="5" t="s">
        <v>1</v>
      </c>
      <c r="E11" s="11"/>
    </row>
    <row r="12" spans="1:5" ht="16.5">
      <c r="A12" s="2" t="s">
        <v>18</v>
      </c>
      <c r="B12" s="3" t="s">
        <v>11</v>
      </c>
      <c r="C12" s="15">
        <v>0.319</v>
      </c>
      <c r="D12" s="5" t="s">
        <v>1</v>
      </c>
      <c r="E12" s="11"/>
    </row>
    <row r="13" spans="1:5" ht="16.5">
      <c r="A13" s="37" t="s">
        <v>187</v>
      </c>
      <c r="B13" s="3" t="s">
        <v>10</v>
      </c>
      <c r="C13" s="18">
        <f>LN(C12/C8)/(2*3.14*C11)</f>
        <v>0.5989161989941778</v>
      </c>
      <c r="D13" s="2"/>
      <c r="E13" s="10" t="s">
        <v>27</v>
      </c>
    </row>
    <row r="14" spans="1:5" ht="14.25">
      <c r="A14" s="43" t="s">
        <v>41</v>
      </c>
      <c r="B14" s="44"/>
      <c r="C14" s="44"/>
      <c r="D14" s="44"/>
      <c r="E14" s="12"/>
    </row>
    <row r="15" spans="1:5" ht="15.75">
      <c r="A15" s="2" t="s">
        <v>42</v>
      </c>
      <c r="B15" s="3" t="s">
        <v>43</v>
      </c>
      <c r="C15" s="13">
        <v>1.2</v>
      </c>
      <c r="D15" s="5" t="s">
        <v>1</v>
      </c>
      <c r="E15" s="11"/>
    </row>
    <row r="16" spans="1:5" ht="16.5">
      <c r="A16" s="2" t="s">
        <v>48</v>
      </c>
      <c r="B16" s="8" t="s">
        <v>56</v>
      </c>
      <c r="C16" s="16">
        <v>1.5</v>
      </c>
      <c r="D16" s="5" t="s">
        <v>1</v>
      </c>
      <c r="E16" s="7" t="s">
        <v>49</v>
      </c>
    </row>
    <row r="17" spans="1:5" ht="18">
      <c r="A17" s="2" t="s">
        <v>46</v>
      </c>
      <c r="B17" s="8" t="s">
        <v>57</v>
      </c>
      <c r="C17" s="14">
        <v>14</v>
      </c>
      <c r="D17" s="5" t="s">
        <v>1</v>
      </c>
      <c r="E17" s="7" t="s">
        <v>47</v>
      </c>
    </row>
    <row r="18" spans="1:5" ht="16.5">
      <c r="A18" s="2" t="s">
        <v>44</v>
      </c>
      <c r="B18" s="3" t="s">
        <v>45</v>
      </c>
      <c r="C18" s="17">
        <f>C15+C16/C17</f>
        <v>1.3071428571428572</v>
      </c>
      <c r="D18" s="2"/>
      <c r="E18" s="10" t="s">
        <v>58</v>
      </c>
    </row>
    <row r="19" spans="1:5" ht="16.5" customHeight="1">
      <c r="A19" s="37" t="s">
        <v>191</v>
      </c>
      <c r="B19" s="3" t="s">
        <v>50</v>
      </c>
      <c r="C19" s="18">
        <f>LN(2*C18/C12+SQRT((2*C18/C12)^2-1))/(2*3.14*C16)</f>
        <v>0.29649246038531724</v>
      </c>
      <c r="D19" s="2"/>
      <c r="E19" s="10" t="s">
        <v>59</v>
      </c>
    </row>
    <row r="20" spans="1:5" ht="14.25">
      <c r="A20" s="43" t="s">
        <v>51</v>
      </c>
      <c r="B20" s="44"/>
      <c r="C20" s="44"/>
      <c r="D20" s="44"/>
      <c r="E20" s="12"/>
    </row>
    <row r="21" spans="1:5" ht="15.75">
      <c r="A21" s="9" t="s">
        <v>40</v>
      </c>
      <c r="B21" s="3" t="s">
        <v>33</v>
      </c>
      <c r="C21" s="13">
        <v>95</v>
      </c>
      <c r="D21" s="5" t="s">
        <v>1</v>
      </c>
      <c r="E21" s="11"/>
    </row>
    <row r="22" spans="1:5" ht="16.5">
      <c r="A22" s="2" t="s">
        <v>52</v>
      </c>
      <c r="B22" s="3" t="s">
        <v>53</v>
      </c>
      <c r="C22" s="13">
        <v>20</v>
      </c>
      <c r="D22" s="5" t="s">
        <v>1</v>
      </c>
      <c r="E22" s="11"/>
    </row>
    <row r="23" spans="1:5" ht="15.75">
      <c r="A23" s="2" t="s">
        <v>21</v>
      </c>
      <c r="B23" s="3" t="s">
        <v>184</v>
      </c>
      <c r="C23" s="13">
        <v>100</v>
      </c>
      <c r="D23" s="5" t="s">
        <v>1</v>
      </c>
      <c r="E23" s="11"/>
    </row>
    <row r="24" spans="1:5" ht="15.75">
      <c r="A24" s="2" t="s">
        <v>30</v>
      </c>
      <c r="B24" s="8" t="s">
        <v>35</v>
      </c>
      <c r="C24" s="13">
        <v>0.15</v>
      </c>
      <c r="D24" s="5" t="s">
        <v>1</v>
      </c>
      <c r="E24" s="11" t="s">
        <v>54</v>
      </c>
    </row>
    <row r="25" spans="1:5" ht="16.5">
      <c r="A25" s="27" t="s">
        <v>192</v>
      </c>
      <c r="B25" s="8" t="s">
        <v>22</v>
      </c>
      <c r="C25" s="50">
        <f>(C21-C22)*(1+C24)*C23/(C5+C9+C13+C19)</f>
        <v>9577.040084384967</v>
      </c>
      <c r="D25" s="2"/>
      <c r="E25" s="7" t="s">
        <v>55</v>
      </c>
    </row>
    <row r="26" spans="1:5" ht="14.25">
      <c r="A26" s="43" t="s">
        <v>60</v>
      </c>
      <c r="B26" s="44"/>
      <c r="C26" s="44"/>
      <c r="D26" s="44"/>
      <c r="E26" s="20"/>
    </row>
    <row r="27" spans="1:5" ht="15.75">
      <c r="A27" s="9" t="s">
        <v>61</v>
      </c>
      <c r="B27" s="3" t="s">
        <v>62</v>
      </c>
      <c r="C27" s="15">
        <v>0.6</v>
      </c>
      <c r="D27" s="5" t="s">
        <v>1</v>
      </c>
      <c r="E27" s="20"/>
    </row>
    <row r="28" spans="1:5" ht="15.75">
      <c r="A28" s="35" t="s">
        <v>193</v>
      </c>
      <c r="B28" s="3" t="s">
        <v>63</v>
      </c>
      <c r="C28" s="24">
        <f>LN(SQRT((2*C18/C27)^2+1))/(2*3.14*C16)</f>
        <v>0.15896850713563238</v>
      </c>
      <c r="D28" s="20"/>
      <c r="E28" s="20"/>
    </row>
    <row r="29" spans="1:5" ht="14.25">
      <c r="A29" s="43" t="s">
        <v>64</v>
      </c>
      <c r="B29" s="44"/>
      <c r="C29" s="44"/>
      <c r="D29" s="44"/>
      <c r="E29" s="20"/>
    </row>
    <row r="30" spans="1:5" ht="16.5">
      <c r="A30" s="9" t="s">
        <v>84</v>
      </c>
      <c r="B30" s="3" t="s">
        <v>85</v>
      </c>
      <c r="C30" s="13">
        <v>95</v>
      </c>
      <c r="D30" s="5" t="s">
        <v>1</v>
      </c>
      <c r="E30" s="20"/>
    </row>
    <row r="31" spans="1:5" ht="16.5">
      <c r="A31" s="7" t="s">
        <v>69</v>
      </c>
      <c r="B31" s="3" t="s">
        <v>72</v>
      </c>
      <c r="C31" s="4">
        <v>0.207</v>
      </c>
      <c r="D31" s="20"/>
      <c r="E31" s="20"/>
    </row>
    <row r="32" spans="1:5" ht="16.5">
      <c r="A32" s="37" t="s">
        <v>174</v>
      </c>
      <c r="B32" s="3" t="s">
        <v>71</v>
      </c>
      <c r="C32" s="22">
        <f>1/(3.14*C3*C31)</f>
        <v>0.005128362923987405</v>
      </c>
      <c r="D32" s="20"/>
      <c r="E32" s="20"/>
    </row>
    <row r="33" spans="1:5" ht="16.5">
      <c r="A33" s="2" t="s">
        <v>68</v>
      </c>
      <c r="B33" s="3" t="s">
        <v>73</v>
      </c>
      <c r="C33" s="4">
        <v>0.219</v>
      </c>
      <c r="D33" s="5" t="s">
        <v>1</v>
      </c>
      <c r="E33" s="20"/>
    </row>
    <row r="34" spans="1:5" ht="16.5">
      <c r="A34" s="37" t="s">
        <v>175</v>
      </c>
      <c r="B34" s="3" t="s">
        <v>74</v>
      </c>
      <c r="C34" s="26">
        <f>LN(C33/C31)/(2*3.14*C7)</f>
        <v>5.4384227515085676E-05</v>
      </c>
      <c r="D34" s="20"/>
      <c r="E34" s="20"/>
    </row>
    <row r="35" spans="1:5" ht="16.5">
      <c r="A35" s="2" t="s">
        <v>70</v>
      </c>
      <c r="B35" s="3" t="s">
        <v>88</v>
      </c>
      <c r="C35" s="15">
        <v>0.319</v>
      </c>
      <c r="D35" s="5" t="s">
        <v>1</v>
      </c>
      <c r="E35" s="20"/>
    </row>
    <row r="36" spans="1:5" ht="16.5">
      <c r="A36" s="37" t="s">
        <v>176</v>
      </c>
      <c r="B36" s="3" t="s">
        <v>90</v>
      </c>
      <c r="C36" s="18">
        <f>LN(C35/C33)/(2*3.14*C11)</f>
        <v>0.5989161989941778</v>
      </c>
      <c r="D36" s="20"/>
      <c r="E36" s="20"/>
    </row>
    <row r="37" spans="1:5" ht="16.5">
      <c r="A37" s="27" t="s">
        <v>194</v>
      </c>
      <c r="B37" s="8" t="s">
        <v>75</v>
      </c>
      <c r="C37" s="23">
        <f>C32+C34+C36+C19</f>
        <v>0.9005914065309975</v>
      </c>
      <c r="D37" s="20"/>
      <c r="E37" s="7" t="s">
        <v>121</v>
      </c>
    </row>
    <row r="38" spans="1:5" ht="16.5">
      <c r="A38" s="9" t="s">
        <v>86</v>
      </c>
      <c r="B38" s="3" t="s">
        <v>87</v>
      </c>
      <c r="C38" s="13">
        <v>70</v>
      </c>
      <c r="D38" s="5" t="s">
        <v>1</v>
      </c>
      <c r="E38" s="20"/>
    </row>
    <row r="39" spans="1:5" ht="16.5">
      <c r="A39" s="7" t="s">
        <v>76</v>
      </c>
      <c r="B39" s="3" t="s">
        <v>79</v>
      </c>
      <c r="C39" s="4">
        <v>0.147</v>
      </c>
      <c r="D39" s="20"/>
      <c r="E39" s="20"/>
    </row>
    <row r="40" spans="1:5" ht="16.5">
      <c r="A40" s="37" t="s">
        <v>178</v>
      </c>
      <c r="B40" s="3" t="s">
        <v>80</v>
      </c>
      <c r="C40" s="22">
        <f>1/(3.14*C3*C39)</f>
        <v>0.007221572280716958</v>
      </c>
      <c r="D40" s="20"/>
      <c r="E40" s="20"/>
    </row>
    <row r="41" spans="1:5" ht="16.5">
      <c r="A41" s="2" t="s">
        <v>77</v>
      </c>
      <c r="B41" s="3" t="s">
        <v>81</v>
      </c>
      <c r="C41" s="4">
        <v>0.159</v>
      </c>
      <c r="D41" s="5" t="s">
        <v>1</v>
      </c>
      <c r="E41" s="20"/>
    </row>
    <row r="42" spans="1:5" ht="16.5">
      <c r="A42" s="37" t="s">
        <v>179</v>
      </c>
      <c r="B42" s="3" t="s">
        <v>82</v>
      </c>
      <c r="C42" s="26">
        <f>LN(C41/C39)/(2*3.14*C7)</f>
        <v>7.573018282329213E-05</v>
      </c>
      <c r="D42" s="20"/>
      <c r="E42" s="20"/>
    </row>
    <row r="43" spans="1:5" ht="16.5">
      <c r="A43" s="2" t="s">
        <v>78</v>
      </c>
      <c r="B43" s="3" t="s">
        <v>89</v>
      </c>
      <c r="C43" s="15">
        <v>0.259</v>
      </c>
      <c r="D43" s="5" t="s">
        <v>1</v>
      </c>
      <c r="E43" s="20"/>
    </row>
    <row r="44" spans="1:5" ht="16.5">
      <c r="A44" s="37" t="s">
        <v>180</v>
      </c>
      <c r="B44" s="3" t="s">
        <v>67</v>
      </c>
      <c r="C44" s="18">
        <f>LN(C43/C41)/(2*3.14*C11)</f>
        <v>0.7769488208269206</v>
      </c>
      <c r="D44" s="20"/>
      <c r="E44" s="20"/>
    </row>
    <row r="45" spans="1:5" ht="16.5">
      <c r="A45" s="27" t="s">
        <v>195</v>
      </c>
      <c r="B45" s="8" t="s">
        <v>83</v>
      </c>
      <c r="C45" s="23">
        <f>C40+C42+C44+C19</f>
        <v>1.0807385836757781</v>
      </c>
      <c r="D45" s="20"/>
      <c r="E45" s="7" t="s">
        <v>122</v>
      </c>
    </row>
    <row r="46" spans="1:5" ht="18.75">
      <c r="A46" s="38" t="s">
        <v>196</v>
      </c>
      <c r="B46" s="14" t="s">
        <v>91</v>
      </c>
      <c r="C46" s="17">
        <f>((C30-C22)*C45-(C38-C22)*C28)/(C37*C45-C28^2)</f>
        <v>77.11437948185137</v>
      </c>
      <c r="D46" s="20"/>
      <c r="E46" s="25" t="s">
        <v>182</v>
      </c>
    </row>
    <row r="47" spans="1:5" ht="18.75">
      <c r="A47" s="38" t="s">
        <v>197</v>
      </c>
      <c r="B47" s="14" t="s">
        <v>92</v>
      </c>
      <c r="C47" s="17">
        <f>((C38-C22)*C37-(C30-C22)*C28)/(C37*C45-C28^2)</f>
        <v>34.92171260020623</v>
      </c>
      <c r="D47" s="20"/>
      <c r="E47" s="25" t="s">
        <v>183</v>
      </c>
    </row>
    <row r="48" spans="1:5" ht="15.75">
      <c r="A48" s="27" t="s">
        <v>198</v>
      </c>
      <c r="B48" s="3" t="s">
        <v>170</v>
      </c>
      <c r="C48" s="50">
        <f>(C46+C47)*C23</f>
        <v>11203.609208205758</v>
      </c>
      <c r="D48" s="2"/>
      <c r="E48" s="10" t="s">
        <v>199</v>
      </c>
    </row>
    <row r="53" ht="14.25">
      <c r="A53" s="36"/>
    </row>
  </sheetData>
  <mergeCells count="8">
    <mergeCell ref="A29:D29"/>
    <mergeCell ref="A14:D14"/>
    <mergeCell ref="A20:D20"/>
    <mergeCell ref="A26:D26"/>
    <mergeCell ref="A1:E1"/>
    <mergeCell ref="A2:D2"/>
    <mergeCell ref="A6:D6"/>
    <mergeCell ref="A10:D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46">
      <selection activeCell="C62" sqref="C62"/>
    </sheetView>
  </sheetViews>
  <sheetFormatPr defaultColWidth="9.00390625" defaultRowHeight="14.25"/>
  <cols>
    <col min="1" max="1" width="41.25390625" style="0" customWidth="1"/>
    <col min="3" max="3" width="10.50390625" style="0" bestFit="1" customWidth="1"/>
    <col min="4" max="4" width="6.125" style="0" customWidth="1"/>
    <col min="5" max="5" width="51.375" style="0" customWidth="1"/>
  </cols>
  <sheetData>
    <row r="1" spans="1:5" ht="25.5">
      <c r="A1" s="45" t="s">
        <v>95</v>
      </c>
      <c r="B1" s="46"/>
      <c r="C1" s="46"/>
      <c r="D1" s="46"/>
      <c r="E1" s="47"/>
    </row>
    <row r="2" spans="1:5" ht="15.75">
      <c r="A2" s="43" t="s">
        <v>4</v>
      </c>
      <c r="B2" s="44"/>
      <c r="C2" s="44"/>
      <c r="D2" s="44"/>
      <c r="E2" s="1" t="s">
        <v>0</v>
      </c>
    </row>
    <row r="3" spans="1:5" ht="18">
      <c r="A3" s="2" t="s">
        <v>39</v>
      </c>
      <c r="B3" s="8" t="s">
        <v>23</v>
      </c>
      <c r="C3" s="19">
        <v>300</v>
      </c>
      <c r="D3" s="5" t="s">
        <v>1</v>
      </c>
      <c r="E3" s="29"/>
    </row>
    <row r="4" spans="1:5" ht="16.5">
      <c r="A4" s="7" t="s">
        <v>15</v>
      </c>
      <c r="B4" s="3" t="s">
        <v>7</v>
      </c>
      <c r="C4" s="4">
        <v>0.207</v>
      </c>
      <c r="D4" s="5" t="s">
        <v>1</v>
      </c>
      <c r="E4" s="29"/>
    </row>
    <row r="5" spans="1:5" ht="16.5">
      <c r="A5" s="37" t="s">
        <v>185</v>
      </c>
      <c r="B5" s="3" t="s">
        <v>8</v>
      </c>
      <c r="C5" s="21">
        <f>1/(3.14*C3*C4)</f>
        <v>0.005128362923987405</v>
      </c>
      <c r="D5" s="5"/>
      <c r="E5" s="30" t="s">
        <v>131</v>
      </c>
    </row>
    <row r="6" spans="1:5" ht="14.25">
      <c r="A6" s="43" t="s">
        <v>2</v>
      </c>
      <c r="B6" s="44"/>
      <c r="C6" s="44"/>
      <c r="D6" s="44"/>
      <c r="E6" s="31"/>
    </row>
    <row r="7" spans="1:5" ht="16.5">
      <c r="A7" s="2" t="s">
        <v>110</v>
      </c>
      <c r="B7" s="8" t="s">
        <v>25</v>
      </c>
      <c r="C7" s="13">
        <v>165</v>
      </c>
      <c r="D7" s="5" t="s">
        <v>1</v>
      </c>
      <c r="E7" s="32"/>
    </row>
    <row r="8" spans="1:5" ht="16.5">
      <c r="A8" s="2" t="s">
        <v>38</v>
      </c>
      <c r="B8" s="3" t="s">
        <v>9</v>
      </c>
      <c r="C8" s="13">
        <v>0.219</v>
      </c>
      <c r="D8" s="5" t="s">
        <v>1</v>
      </c>
      <c r="E8" s="32"/>
    </row>
    <row r="9" spans="1:5" ht="16.5">
      <c r="A9" s="37" t="s">
        <v>186</v>
      </c>
      <c r="B9" s="3" t="s">
        <v>36</v>
      </c>
      <c r="C9" s="26">
        <f>LN(C8/C4)/(2*3.14*C7)</f>
        <v>5.4384227515085676E-05</v>
      </c>
      <c r="D9" s="2"/>
      <c r="E9" s="30" t="s">
        <v>132</v>
      </c>
    </row>
    <row r="10" spans="1:5" ht="14.25">
      <c r="A10" s="43" t="s">
        <v>3</v>
      </c>
      <c r="B10" s="44"/>
      <c r="C10" s="44"/>
      <c r="D10" s="44"/>
      <c r="E10" s="32"/>
    </row>
    <row r="11" spans="1:5" ht="16.5">
      <c r="A11" s="2" t="s">
        <v>32</v>
      </c>
      <c r="B11" s="8" t="s">
        <v>17</v>
      </c>
      <c r="C11" s="13">
        <v>0.1</v>
      </c>
      <c r="D11" s="5" t="s">
        <v>1</v>
      </c>
      <c r="E11" s="32"/>
    </row>
    <row r="12" spans="1:5" ht="16.5">
      <c r="A12" s="2" t="s">
        <v>18</v>
      </c>
      <c r="B12" s="3" t="s">
        <v>11</v>
      </c>
      <c r="C12" s="15">
        <v>0.319</v>
      </c>
      <c r="D12" s="5" t="s">
        <v>1</v>
      </c>
      <c r="E12" s="32"/>
    </row>
    <row r="13" spans="1:5" ht="16.5">
      <c r="A13" s="37" t="s">
        <v>187</v>
      </c>
      <c r="B13" s="3" t="s">
        <v>10</v>
      </c>
      <c r="C13" s="18">
        <f>LN(C12/C8)/(2*3.14*C11)</f>
        <v>0.5989161989941778</v>
      </c>
      <c r="D13" s="2"/>
      <c r="E13" s="30" t="s">
        <v>133</v>
      </c>
    </row>
    <row r="14" spans="1:5" ht="14.25">
      <c r="A14" s="43" t="s">
        <v>5</v>
      </c>
      <c r="B14" s="44"/>
      <c r="C14" s="44"/>
      <c r="D14" s="44"/>
      <c r="E14" s="32"/>
    </row>
    <row r="15" spans="1:5" ht="15.75">
      <c r="A15" s="2" t="s">
        <v>19</v>
      </c>
      <c r="B15" s="3" t="s">
        <v>13</v>
      </c>
      <c r="C15" s="13">
        <v>0.2</v>
      </c>
      <c r="D15" s="5" t="s">
        <v>1</v>
      </c>
      <c r="E15" s="32"/>
    </row>
    <row r="16" spans="1:5" ht="18">
      <c r="A16" s="2" t="s">
        <v>99</v>
      </c>
      <c r="B16" s="8" t="s">
        <v>14</v>
      </c>
      <c r="C16" s="17">
        <f>11.6+7+SQRT(C15)</f>
        <v>19.047213595499958</v>
      </c>
      <c r="D16" s="2"/>
      <c r="E16" s="31" t="s">
        <v>134</v>
      </c>
    </row>
    <row r="17" spans="1:5" ht="16.5">
      <c r="A17" s="37" t="s">
        <v>188</v>
      </c>
      <c r="B17" s="3" t="s">
        <v>120</v>
      </c>
      <c r="C17" s="18">
        <f>1/(3.14*C12*C16)</f>
        <v>0.052414110128378585</v>
      </c>
      <c r="D17" s="2"/>
      <c r="E17" s="30" t="s">
        <v>135</v>
      </c>
    </row>
    <row r="18" spans="1:5" ht="14.25">
      <c r="A18" s="43" t="s">
        <v>101</v>
      </c>
      <c r="B18" s="44"/>
      <c r="C18" s="44"/>
      <c r="D18" s="44"/>
      <c r="E18" s="32"/>
    </row>
    <row r="19" spans="1:5" ht="18">
      <c r="A19" s="9" t="s">
        <v>96</v>
      </c>
      <c r="B19" s="3" t="s">
        <v>102</v>
      </c>
      <c r="C19" s="28">
        <v>0.468</v>
      </c>
      <c r="D19" s="5" t="s">
        <v>1</v>
      </c>
      <c r="E19" s="32"/>
    </row>
    <row r="20" spans="1:5" ht="16.5">
      <c r="A20" s="9" t="s">
        <v>97</v>
      </c>
      <c r="B20" s="3" t="s">
        <v>114</v>
      </c>
      <c r="C20" s="28">
        <v>3</v>
      </c>
      <c r="D20" s="5" t="s">
        <v>1</v>
      </c>
      <c r="E20" s="32"/>
    </row>
    <row r="21" spans="1:5" ht="16.5">
      <c r="A21" s="9" t="s">
        <v>98</v>
      </c>
      <c r="B21" s="3" t="s">
        <v>103</v>
      </c>
      <c r="C21" s="24">
        <f>4*C19/C20</f>
        <v>0.624</v>
      </c>
      <c r="D21" s="20"/>
      <c r="E21" s="30" t="s">
        <v>115</v>
      </c>
    </row>
    <row r="22" spans="1:5" ht="18">
      <c r="A22" s="9" t="s">
        <v>100</v>
      </c>
      <c r="B22" s="8" t="s">
        <v>116</v>
      </c>
      <c r="C22" s="28">
        <v>12</v>
      </c>
      <c r="D22" s="5" t="s">
        <v>1</v>
      </c>
      <c r="E22" s="32" t="s">
        <v>136</v>
      </c>
    </row>
    <row r="23" spans="1:5" ht="16.5">
      <c r="A23" s="35" t="s">
        <v>189</v>
      </c>
      <c r="B23" s="3" t="s">
        <v>124</v>
      </c>
      <c r="C23" s="24">
        <f>1/(3.14*C22*C21)</f>
        <v>0.04253089444172247</v>
      </c>
      <c r="D23" s="20"/>
      <c r="E23" s="30" t="s">
        <v>137</v>
      </c>
    </row>
    <row r="24" spans="1:5" ht="14.25">
      <c r="A24" s="43" t="s">
        <v>112</v>
      </c>
      <c r="B24" s="44"/>
      <c r="C24" s="44"/>
      <c r="D24" s="44"/>
      <c r="E24" s="32"/>
    </row>
    <row r="25" spans="1:5" ht="16.5">
      <c r="A25" s="9" t="s">
        <v>111</v>
      </c>
      <c r="B25" s="8" t="s">
        <v>118</v>
      </c>
      <c r="C25" s="28">
        <v>0.93</v>
      </c>
      <c r="D25" s="5" t="s">
        <v>1</v>
      </c>
      <c r="E25" s="32"/>
    </row>
    <row r="26" spans="1:5" ht="18">
      <c r="A26" s="9" t="s">
        <v>104</v>
      </c>
      <c r="B26" s="3" t="s">
        <v>107</v>
      </c>
      <c r="C26" s="28">
        <v>0.5</v>
      </c>
      <c r="D26" s="5" t="s">
        <v>1</v>
      </c>
      <c r="E26" s="32"/>
    </row>
    <row r="27" spans="1:5" ht="16.5">
      <c r="A27" s="9" t="s">
        <v>105</v>
      </c>
      <c r="B27" s="3" t="s">
        <v>108</v>
      </c>
      <c r="C27" s="28">
        <v>3.2</v>
      </c>
      <c r="D27" s="5" t="s">
        <v>1</v>
      </c>
      <c r="E27" s="32"/>
    </row>
    <row r="28" spans="1:5" ht="16.5">
      <c r="A28" s="9" t="s">
        <v>106</v>
      </c>
      <c r="B28" s="3" t="s">
        <v>109</v>
      </c>
      <c r="C28" s="24">
        <f>4*C26/C27</f>
        <v>0.625</v>
      </c>
      <c r="D28" s="20"/>
      <c r="E28" s="30" t="s">
        <v>117</v>
      </c>
    </row>
    <row r="29" spans="1:5" ht="16.5">
      <c r="A29" s="35" t="s">
        <v>190</v>
      </c>
      <c r="B29" s="3" t="s">
        <v>125</v>
      </c>
      <c r="C29" s="48">
        <f>LN(C28/C21)/(2*3.14*C25)</f>
        <v>0.0002741732359040181</v>
      </c>
      <c r="D29" s="20"/>
      <c r="E29" s="30" t="s">
        <v>138</v>
      </c>
    </row>
    <row r="30" spans="1:5" ht="14.25">
      <c r="A30" s="43" t="s">
        <v>113</v>
      </c>
      <c r="B30" s="44"/>
      <c r="C30" s="44"/>
      <c r="D30" s="44"/>
      <c r="E30" s="32"/>
    </row>
    <row r="31" spans="1:5" ht="15.75">
      <c r="A31" s="2" t="s">
        <v>42</v>
      </c>
      <c r="B31" s="3" t="s">
        <v>43</v>
      </c>
      <c r="C31" s="13">
        <v>1.2</v>
      </c>
      <c r="D31" s="5" t="s">
        <v>1</v>
      </c>
      <c r="E31" s="32"/>
    </row>
    <row r="32" spans="1:5" ht="16.5">
      <c r="A32" s="2" t="s">
        <v>48</v>
      </c>
      <c r="B32" s="8" t="s">
        <v>56</v>
      </c>
      <c r="C32" s="13">
        <v>1.5</v>
      </c>
      <c r="D32" s="5" t="s">
        <v>1</v>
      </c>
      <c r="E32" s="31" t="s">
        <v>49</v>
      </c>
    </row>
    <row r="33" spans="1:5" ht="18">
      <c r="A33" s="2" t="s">
        <v>46</v>
      </c>
      <c r="B33" s="8" t="s">
        <v>57</v>
      </c>
      <c r="C33" s="15">
        <v>14</v>
      </c>
      <c r="D33" s="5" t="s">
        <v>1</v>
      </c>
      <c r="E33" s="31" t="s">
        <v>47</v>
      </c>
    </row>
    <row r="34" spans="1:5" ht="16.5">
      <c r="A34" s="2" t="s">
        <v>44</v>
      </c>
      <c r="B34" s="3" t="s">
        <v>45</v>
      </c>
      <c r="C34" s="17">
        <f>C31+C32/C33</f>
        <v>1.3071428571428572</v>
      </c>
      <c r="D34" s="2"/>
      <c r="E34" s="30" t="s">
        <v>139</v>
      </c>
    </row>
    <row r="35" spans="1:5" ht="18">
      <c r="A35" s="37" t="s">
        <v>191</v>
      </c>
      <c r="B35" s="3" t="s">
        <v>126</v>
      </c>
      <c r="C35" s="18">
        <f>LN(2*C34/C12+SQRT((2*C34/C12)^2-1))/(2*3.14*C32)</f>
        <v>0.29649246038531724</v>
      </c>
      <c r="D35" s="2"/>
      <c r="E35" s="30" t="s">
        <v>140</v>
      </c>
    </row>
    <row r="36" spans="1:5" ht="14.25">
      <c r="A36" s="43" t="s">
        <v>119</v>
      </c>
      <c r="B36" s="44"/>
      <c r="C36" s="44"/>
      <c r="D36" s="44"/>
      <c r="E36" s="32"/>
    </row>
    <row r="37" spans="1:5" ht="15.75">
      <c r="A37" s="9" t="s">
        <v>40</v>
      </c>
      <c r="B37" s="3" t="s">
        <v>33</v>
      </c>
      <c r="C37" s="13">
        <v>95</v>
      </c>
      <c r="D37" s="5" t="s">
        <v>1</v>
      </c>
      <c r="E37" s="32"/>
    </row>
    <row r="38" spans="1:5" ht="16.5">
      <c r="A38" s="2" t="s">
        <v>52</v>
      </c>
      <c r="B38" s="3" t="s">
        <v>203</v>
      </c>
      <c r="C38" s="13">
        <v>20</v>
      </c>
      <c r="D38" s="5" t="s">
        <v>1</v>
      </c>
      <c r="E38" s="32"/>
    </row>
    <row r="39" spans="1:5" ht="15.75">
      <c r="A39" s="2" t="s">
        <v>21</v>
      </c>
      <c r="B39" s="3" t="s">
        <v>207</v>
      </c>
      <c r="C39" s="13">
        <v>100</v>
      </c>
      <c r="D39" s="5" t="s">
        <v>1</v>
      </c>
      <c r="E39" s="32"/>
    </row>
    <row r="40" spans="1:5" ht="15.75">
      <c r="A40" s="2" t="s">
        <v>30</v>
      </c>
      <c r="B40" s="8" t="s">
        <v>206</v>
      </c>
      <c r="C40" s="13">
        <v>0.2</v>
      </c>
      <c r="D40" s="5" t="s">
        <v>1</v>
      </c>
      <c r="E40" s="32" t="s">
        <v>141</v>
      </c>
    </row>
    <row r="41" spans="1:5" ht="16.5">
      <c r="A41" s="27" t="s">
        <v>192</v>
      </c>
      <c r="B41" s="8" t="s">
        <v>22</v>
      </c>
      <c r="C41" s="17">
        <f>(C37-C38)*(1+C40)*C39/(C5+C9+C13+C17+C23+C29+C35)</f>
        <v>9037.863366347005</v>
      </c>
      <c r="D41" s="2"/>
      <c r="E41" s="31" t="s">
        <v>142</v>
      </c>
    </row>
    <row r="42" spans="1:5" ht="14.25">
      <c r="A42" s="43" t="s">
        <v>127</v>
      </c>
      <c r="B42" s="44"/>
      <c r="C42" s="44"/>
      <c r="D42" s="44"/>
      <c r="E42" s="32"/>
    </row>
    <row r="43" spans="1:5" ht="16.5">
      <c r="A43" s="9" t="s">
        <v>147</v>
      </c>
      <c r="B43" s="3" t="s">
        <v>85</v>
      </c>
      <c r="C43" s="13">
        <v>95</v>
      </c>
      <c r="D43" s="5" t="s">
        <v>1</v>
      </c>
      <c r="E43" s="32"/>
    </row>
    <row r="44" spans="1:5" ht="16.5">
      <c r="A44" s="7" t="s">
        <v>148</v>
      </c>
      <c r="B44" s="3" t="s">
        <v>155</v>
      </c>
      <c r="C44" s="4">
        <v>0.207</v>
      </c>
      <c r="D44" s="2"/>
      <c r="E44" s="32"/>
    </row>
    <row r="45" spans="1:5" ht="16.5">
      <c r="A45" s="35" t="s">
        <v>174</v>
      </c>
      <c r="B45" s="3" t="s">
        <v>156</v>
      </c>
      <c r="C45" s="22">
        <f>1/(3.14*C3*C44)</f>
        <v>0.005128362923987405</v>
      </c>
      <c r="D45" s="2"/>
      <c r="E45" s="32"/>
    </row>
    <row r="46" spans="1:5" ht="16.5">
      <c r="A46" s="2" t="s">
        <v>149</v>
      </c>
      <c r="B46" s="3" t="s">
        <v>157</v>
      </c>
      <c r="C46" s="4">
        <v>0.219</v>
      </c>
      <c r="D46" s="5" t="s">
        <v>1</v>
      </c>
      <c r="E46" s="32"/>
    </row>
    <row r="47" spans="1:5" ht="16.5">
      <c r="A47" s="35" t="s">
        <v>175</v>
      </c>
      <c r="B47" s="3" t="s">
        <v>158</v>
      </c>
      <c r="C47" s="26">
        <f>LN(C46/C44)/(2*3.14*C7)</f>
        <v>5.4384227515085676E-05</v>
      </c>
      <c r="D47" s="2"/>
      <c r="E47" s="32"/>
    </row>
    <row r="48" spans="1:5" ht="16.5">
      <c r="A48" s="2" t="s">
        <v>150</v>
      </c>
      <c r="B48" s="3" t="s">
        <v>159</v>
      </c>
      <c r="C48" s="15">
        <v>0.319</v>
      </c>
      <c r="D48" s="5" t="s">
        <v>1</v>
      </c>
      <c r="E48" s="32"/>
    </row>
    <row r="49" spans="1:5" ht="16.5">
      <c r="A49" s="35" t="s">
        <v>176</v>
      </c>
      <c r="B49" s="3" t="s">
        <v>160</v>
      </c>
      <c r="C49" s="18">
        <f>LN(C48/C46)/(2*3.14*C11)</f>
        <v>0.5989161989941778</v>
      </c>
      <c r="D49" s="2"/>
      <c r="E49" s="32"/>
    </row>
    <row r="50" spans="1:5" ht="16.5">
      <c r="A50" s="35" t="s">
        <v>177</v>
      </c>
      <c r="B50" s="3" t="s">
        <v>161</v>
      </c>
      <c r="C50" s="18">
        <f>1/(3.14*C48*C16)</f>
        <v>0.052414110128378585</v>
      </c>
      <c r="D50" s="2"/>
      <c r="E50" s="30"/>
    </row>
    <row r="51" spans="1:5" ht="16.5">
      <c r="A51" s="34" t="s">
        <v>171</v>
      </c>
      <c r="B51" s="8" t="s">
        <v>75</v>
      </c>
      <c r="C51" s="33">
        <f>C45+C47+C49+C50</f>
        <v>0.6565130562740589</v>
      </c>
      <c r="D51" s="2"/>
      <c r="E51" s="31" t="s">
        <v>143</v>
      </c>
    </row>
    <row r="52" spans="1:5" ht="16.5">
      <c r="A52" s="9" t="s">
        <v>86</v>
      </c>
      <c r="B52" s="3" t="s">
        <v>162</v>
      </c>
      <c r="C52" s="13">
        <v>70</v>
      </c>
      <c r="D52" s="5" t="s">
        <v>1</v>
      </c>
      <c r="E52" s="32"/>
    </row>
    <row r="53" spans="1:5" ht="16.5">
      <c r="A53" s="7" t="s">
        <v>76</v>
      </c>
      <c r="B53" s="3" t="s">
        <v>163</v>
      </c>
      <c r="C53" s="4">
        <v>0.147</v>
      </c>
      <c r="D53" s="2"/>
      <c r="E53" s="32"/>
    </row>
    <row r="54" spans="1:5" ht="16.5">
      <c r="A54" s="35" t="s">
        <v>178</v>
      </c>
      <c r="B54" s="3" t="s">
        <v>164</v>
      </c>
      <c r="C54" s="22">
        <f>1/(3.14*C3*C53)</f>
        <v>0.007221572280716958</v>
      </c>
      <c r="D54" s="2"/>
      <c r="E54" s="32"/>
    </row>
    <row r="55" spans="1:5" ht="16.5">
      <c r="A55" s="2" t="s">
        <v>77</v>
      </c>
      <c r="B55" s="3" t="s">
        <v>165</v>
      </c>
      <c r="C55" s="4">
        <v>0.159</v>
      </c>
      <c r="D55" s="5" t="s">
        <v>1</v>
      </c>
      <c r="E55" s="32"/>
    </row>
    <row r="56" spans="1:5" ht="16.5">
      <c r="A56" s="35" t="s">
        <v>179</v>
      </c>
      <c r="B56" s="3" t="s">
        <v>166</v>
      </c>
      <c r="C56" s="26">
        <f>LN(C55/C53)/(2*3.14*C7)</f>
        <v>7.573018282329213E-05</v>
      </c>
      <c r="D56" s="2"/>
      <c r="E56" s="32"/>
    </row>
    <row r="57" spans="1:5" ht="16.5">
      <c r="A57" s="2" t="s">
        <v>78</v>
      </c>
      <c r="B57" s="3" t="s">
        <v>89</v>
      </c>
      <c r="C57" s="15">
        <v>0.259</v>
      </c>
      <c r="D57" s="5" t="s">
        <v>1</v>
      </c>
      <c r="E57" s="32"/>
    </row>
    <row r="58" spans="1:5" ht="16.5">
      <c r="A58" s="35" t="s">
        <v>180</v>
      </c>
      <c r="B58" s="3" t="s">
        <v>167</v>
      </c>
      <c r="C58" s="18">
        <f>LN(C57/C55)/(2*3.14*C11)</f>
        <v>0.7769488208269206</v>
      </c>
      <c r="D58" s="2"/>
      <c r="E58" s="32"/>
    </row>
    <row r="59" spans="1:5" ht="16.5">
      <c r="A59" s="35" t="s">
        <v>181</v>
      </c>
      <c r="B59" s="3" t="s">
        <v>168</v>
      </c>
      <c r="C59" s="18">
        <f>1/(3.14*C57*C16)</f>
        <v>0.06455637502298366</v>
      </c>
      <c r="D59" s="2"/>
      <c r="E59" s="32"/>
    </row>
    <row r="60" spans="1:5" ht="16.5">
      <c r="A60" s="34" t="s">
        <v>172</v>
      </c>
      <c r="B60" s="8" t="s">
        <v>169</v>
      </c>
      <c r="C60" s="33">
        <f>C54+C56+C58+C59</f>
        <v>0.8488024983134445</v>
      </c>
      <c r="D60" s="2"/>
      <c r="E60" s="31" t="s">
        <v>144</v>
      </c>
    </row>
    <row r="61" spans="1:5" ht="16.5">
      <c r="A61" s="34" t="s">
        <v>173</v>
      </c>
      <c r="B61" s="8" t="s">
        <v>123</v>
      </c>
      <c r="C61" s="33">
        <f>C23+C29+C35</f>
        <v>0.3392975280629437</v>
      </c>
      <c r="D61" s="2"/>
      <c r="E61" s="31" t="s">
        <v>145</v>
      </c>
    </row>
    <row r="62" spans="1:5" ht="16.5">
      <c r="A62" s="9" t="s">
        <v>151</v>
      </c>
      <c r="B62" s="3" t="s">
        <v>128</v>
      </c>
      <c r="C62" s="51">
        <f>(C43/C51+C52/C60+C38/C61)/(1/C51+1/C60+1/C61)</f>
        <v>50.6530095041686</v>
      </c>
      <c r="D62" s="2"/>
      <c r="E62" s="3" t="s">
        <v>205</v>
      </c>
    </row>
    <row r="63" spans="1:5" ht="16.5">
      <c r="A63" s="27" t="s">
        <v>152</v>
      </c>
      <c r="B63" s="14" t="s">
        <v>170</v>
      </c>
      <c r="C63" s="50">
        <f>(C62-C38)/C61*(1+C40)*C39</f>
        <v>10841.10798419331</v>
      </c>
      <c r="D63" s="2"/>
      <c r="E63" s="25" t="s">
        <v>204</v>
      </c>
    </row>
    <row r="64" spans="1:5" ht="16.5">
      <c r="A64" s="2" t="s">
        <v>153</v>
      </c>
      <c r="B64" s="3" t="s">
        <v>129</v>
      </c>
      <c r="C64" s="50">
        <v>35</v>
      </c>
      <c r="D64" s="2"/>
      <c r="E64" s="32" t="s">
        <v>146</v>
      </c>
    </row>
    <row r="65" spans="1:5" ht="18">
      <c r="A65" s="42" t="s">
        <v>154</v>
      </c>
      <c r="B65" s="39" t="s">
        <v>130</v>
      </c>
      <c r="C65" s="49">
        <f>((C43-C64)/C51+(C52-C64)/C60-(C64-C38)/C61)*(1+C40)*C39</f>
        <v>10610.10157184371</v>
      </c>
      <c r="D65" s="40"/>
      <c r="E65" s="41" t="s">
        <v>208</v>
      </c>
    </row>
  </sheetData>
  <mergeCells count="10">
    <mergeCell ref="A36:D36"/>
    <mergeCell ref="A42:D42"/>
    <mergeCell ref="A1:E1"/>
    <mergeCell ref="A2:D2"/>
    <mergeCell ref="A6:D6"/>
    <mergeCell ref="A10:D10"/>
    <mergeCell ref="A14:D14"/>
    <mergeCell ref="A18:D18"/>
    <mergeCell ref="A24:D24"/>
    <mergeCell ref="A30:D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http://www.zhongji-china.com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jfq</dc:creator>
  <cp:keywords/>
  <dc:description/>
  <cp:lastModifiedBy>jfq</cp:lastModifiedBy>
  <dcterms:created xsi:type="dcterms:W3CDTF">2006-08-07T01:43:58Z</dcterms:created>
  <dcterms:modified xsi:type="dcterms:W3CDTF">2006-08-11T02:06:44Z</dcterms:modified>
  <cp:category/>
  <cp:version/>
  <cp:contentType/>
  <cp:contentStatus/>
</cp:coreProperties>
</file>